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20" windowWidth="19440" windowHeight="2550" tabRatio="701" activeTab="5"/>
  </bookViews>
  <sheets>
    <sheet name="Lider konsorcjum" sheetId="16" r:id="rId1"/>
    <sheet name="Partner nr 1" sheetId="10" r:id="rId2"/>
    <sheet name="Partner nr 2" sheetId="11" r:id="rId3"/>
    <sheet name="Partner nr 3" sheetId="12" r:id="rId4"/>
    <sheet name="Tabele zał. B" sheetId="13" r:id="rId5"/>
    <sheet name="Podsumowanie" sheetId="14" r:id="rId6"/>
    <sheet name="WoP nr 1" sheetId="17" r:id="rId7"/>
    <sheet name="WoP nr 2" sheetId="18" r:id="rId8"/>
    <sheet name="WoP - suma" sheetId="19" r:id="rId9"/>
  </sheets>
  <definedNames>
    <definedName name="_xlnm.Print_Area" localSheetId="0">'Lider konsorcjum'!$A$1:$M$128</definedName>
    <definedName name="_xlnm.Print_Area" localSheetId="1">'Partner nr 1'!$A$1:$M$53</definedName>
    <definedName name="_xlnm.Print_Area" localSheetId="2">'Partner nr 2'!$A$1:$M$71</definedName>
    <definedName name="_xlnm.Print_Area" localSheetId="8">'WoP - suma'!$A$1:$P$33</definedName>
    <definedName name="_xlnm.Print_Area" localSheetId="6">'WoP nr 1'!$A$1:$P$33</definedName>
    <definedName name="_xlnm.Print_Area" localSheetId="7">'WoP nr 2'!$A$1:$P$33</definedName>
  </definedNames>
  <calcPr calcId="125725" concurrentCalc="0"/>
</workbook>
</file>

<file path=xl/calcChain.xml><?xml version="1.0" encoding="utf-8"?>
<calcChain xmlns="http://schemas.openxmlformats.org/spreadsheetml/2006/main">
  <c r="H27" i="17"/>
  <c r="G27"/>
  <c r="F27"/>
  <c r="E27"/>
  <c r="D27"/>
  <c r="F36" i="13"/>
  <c r="I36"/>
  <c r="H36"/>
  <c r="I34"/>
  <c r="I32"/>
  <c r="S11" i="14"/>
  <c r="H34" i="13"/>
  <c r="I31"/>
  <c r="I30"/>
  <c r="I29"/>
  <c r="I24"/>
  <c r="H32"/>
  <c r="H31"/>
  <c r="H30"/>
  <c r="H29"/>
  <c r="H27"/>
  <c r="H25"/>
  <c r="H24"/>
  <c r="S10" i="14"/>
  <c r="S8"/>
  <c r="S9"/>
  <c r="S7"/>
  <c r="S6"/>
  <c r="S5"/>
  <c r="S4"/>
  <c r="G36" i="13"/>
  <c r="G34"/>
  <c r="G32"/>
  <c r="G31"/>
  <c r="G30"/>
  <c r="G29"/>
  <c r="G27"/>
  <c r="G25"/>
  <c r="G24"/>
  <c r="F8"/>
  <c r="N8" i="14"/>
  <c r="N9"/>
  <c r="N7"/>
  <c r="N6"/>
  <c r="L12"/>
  <c r="D11" i="13"/>
  <c r="F11"/>
  <c r="F12" i="14"/>
  <c r="D8" i="13"/>
  <c r="N4" i="14"/>
  <c r="N5"/>
  <c r="N10"/>
  <c r="N11"/>
  <c r="N12"/>
  <c r="D12" i="13"/>
  <c r="J12" i="14"/>
  <c r="D10" i="13"/>
  <c r="D12" i="14"/>
  <c r="D7" i="13"/>
  <c r="D13"/>
  <c r="D9"/>
  <c r="J5"/>
  <c r="H30" i="18"/>
  <c r="G30"/>
  <c r="F30"/>
  <c r="E30"/>
  <c r="D30"/>
  <c r="H24"/>
  <c r="F24"/>
  <c r="E24"/>
  <c r="D24"/>
  <c r="H21"/>
  <c r="G21"/>
  <c r="F21"/>
  <c r="E21"/>
  <c r="D21"/>
  <c r="H15"/>
  <c r="G15"/>
  <c r="F15"/>
  <c r="E15"/>
  <c r="D15"/>
  <c r="G18" i="17"/>
  <c r="F18"/>
  <c r="E18"/>
  <c r="D18"/>
  <c r="H12"/>
  <c r="G12"/>
  <c r="F12"/>
  <c r="E12"/>
  <c r="D12"/>
  <c r="H9"/>
  <c r="G9"/>
  <c r="F9"/>
  <c r="E9"/>
  <c r="D9"/>
  <c r="E24" i="12"/>
  <c r="E25"/>
  <c r="E26"/>
  <c r="E27"/>
  <c r="E23"/>
  <c r="E21"/>
  <c r="E11"/>
  <c r="E12"/>
  <c r="E13"/>
  <c r="E14"/>
  <c r="E10"/>
  <c r="F15"/>
  <c r="F22"/>
  <c r="F28"/>
  <c r="F29"/>
  <c r="F30"/>
  <c r="G30"/>
  <c r="E15"/>
  <c r="E29"/>
  <c r="E22"/>
  <c r="E28"/>
  <c r="E30"/>
  <c r="E28" i="11"/>
  <c r="G28"/>
  <c r="F28"/>
  <c r="E44"/>
  <c r="E45"/>
  <c r="E46"/>
  <c r="E47"/>
  <c r="E41"/>
  <c r="F42"/>
  <c r="F49"/>
  <c r="E49"/>
  <c r="E43"/>
  <c r="E33"/>
  <c r="E32"/>
  <c r="E31"/>
  <c r="E30"/>
  <c r="E29"/>
  <c r="F14"/>
  <c r="F17"/>
  <c r="F20"/>
  <c r="F26"/>
  <c r="F27"/>
  <c r="E27"/>
  <c r="E22"/>
  <c r="E23"/>
  <c r="E24"/>
  <c r="E25"/>
  <c r="E21"/>
  <c r="E21" i="10"/>
  <c r="E22"/>
  <c r="E20"/>
  <c r="E26"/>
  <c r="E27"/>
  <c r="E28"/>
  <c r="E29"/>
  <c r="E25"/>
  <c r="F30"/>
  <c r="F24"/>
  <c r="F31"/>
  <c r="F32"/>
  <c r="H32"/>
  <c r="E15"/>
  <c r="E10"/>
  <c r="E11"/>
  <c r="E12"/>
  <c r="E13"/>
  <c r="E9"/>
  <c r="E95" i="16"/>
  <c r="E94"/>
  <c r="F96"/>
  <c r="F106"/>
  <c r="E106"/>
  <c r="E103"/>
  <c r="E104"/>
  <c r="E81"/>
  <c r="E82"/>
  <c r="E83"/>
  <c r="E84"/>
  <c r="E80"/>
  <c r="G93"/>
  <c r="G85"/>
  <c r="F85"/>
  <c r="F86"/>
  <c r="E86"/>
  <c r="E92"/>
  <c r="E91"/>
  <c r="E90"/>
  <c r="E89"/>
  <c r="E88"/>
  <c r="E72"/>
  <c r="E71"/>
  <c r="E70"/>
  <c r="E69"/>
  <c r="E68"/>
  <c r="E66"/>
  <c r="E65"/>
  <c r="E64"/>
  <c r="E63"/>
  <c r="E62"/>
  <c r="F60"/>
  <c r="E60"/>
  <c r="E28"/>
  <c r="E29"/>
  <c r="E30"/>
  <c r="E31"/>
  <c r="E27"/>
  <c r="E39"/>
  <c r="E55"/>
  <c r="E56"/>
  <c r="E57"/>
  <c r="E58"/>
  <c r="E54"/>
  <c r="E49"/>
  <c r="E50"/>
  <c r="E51"/>
  <c r="E52"/>
  <c r="E48"/>
  <c r="E42"/>
  <c r="E43"/>
  <c r="E41"/>
  <c r="E38"/>
  <c r="E37"/>
  <c r="E36"/>
  <c r="E35"/>
  <c r="E33"/>
  <c r="F33"/>
  <c r="E16"/>
  <c r="E17"/>
  <c r="E18"/>
  <c r="E19"/>
  <c r="E15"/>
  <c r="E10"/>
  <c r="E11"/>
  <c r="E12"/>
  <c r="E13"/>
  <c r="E9"/>
  <c r="G24" i="18"/>
  <c r="I30"/>
  <c r="K30"/>
  <c r="K30" i="19"/>
  <c r="I27" i="17"/>
  <c r="K27"/>
  <c r="I27" i="18"/>
  <c r="K27"/>
  <c r="K27" i="19"/>
  <c r="I24" i="17"/>
  <c r="K24"/>
  <c r="I24" i="18"/>
  <c r="K24"/>
  <c r="K24" i="19"/>
  <c r="I21" i="17"/>
  <c r="K21"/>
  <c r="I21" i="18"/>
  <c r="K21"/>
  <c r="K21" i="19"/>
  <c r="I18" i="17"/>
  <c r="K18"/>
  <c r="I18" i="18"/>
  <c r="K18"/>
  <c r="K18" i="19"/>
  <c r="I15" i="17"/>
  <c r="K15"/>
  <c r="I15" i="18"/>
  <c r="K15"/>
  <c r="K15" i="19"/>
  <c r="O30"/>
  <c r="L30" i="18"/>
  <c r="M30"/>
  <c r="N30"/>
  <c r="N30" i="19"/>
  <c r="M30"/>
  <c r="O27"/>
  <c r="L27" i="17"/>
  <c r="M27"/>
  <c r="N27"/>
  <c r="L27" i="18"/>
  <c r="M27"/>
  <c r="N27"/>
  <c r="N27" i="19"/>
  <c r="M27"/>
  <c r="O24"/>
  <c r="L24" i="17"/>
  <c r="M24"/>
  <c r="N24"/>
  <c r="L24" i="18"/>
  <c r="M24"/>
  <c r="N24"/>
  <c r="N24" i="19"/>
  <c r="M24"/>
  <c r="O21"/>
  <c r="L21" i="17"/>
  <c r="M21"/>
  <c r="N21"/>
  <c r="L21" i="18"/>
  <c r="M21"/>
  <c r="N21"/>
  <c r="N21" i="19"/>
  <c r="M21"/>
  <c r="O18"/>
  <c r="L18" i="17"/>
  <c r="M18"/>
  <c r="N18"/>
  <c r="L18" i="18"/>
  <c r="M18"/>
  <c r="N18"/>
  <c r="N18" i="19"/>
  <c r="M18"/>
  <c r="L15" i="17"/>
  <c r="O15" i="19"/>
  <c r="M15" i="17"/>
  <c r="N15"/>
  <c r="L15" i="18"/>
  <c r="M15"/>
  <c r="N15"/>
  <c r="N15" i="19"/>
  <c r="M15"/>
  <c r="I12" i="17"/>
  <c r="K12"/>
  <c r="L12"/>
  <c r="O12" i="19"/>
  <c r="M12" i="17"/>
  <c r="N12"/>
  <c r="K12" i="18"/>
  <c r="I12"/>
  <c r="L12"/>
  <c r="M12"/>
  <c r="N12"/>
  <c r="N12" i="19"/>
  <c r="M12"/>
  <c r="E32" i="16"/>
  <c r="E26"/>
  <c r="E23"/>
  <c r="E20"/>
  <c r="E14"/>
  <c r="E34"/>
  <c r="F14"/>
  <c r="E4" i="14"/>
  <c r="F20" i="16"/>
  <c r="G4" i="14"/>
  <c r="F23" i="16"/>
  <c r="I4" i="14"/>
  <c r="F26" i="16"/>
  <c r="K4" i="14"/>
  <c r="F32" i="16"/>
  <c r="M4" i="14"/>
  <c r="P4"/>
  <c r="F34" i="16"/>
  <c r="O9" i="17"/>
  <c r="O9" i="19"/>
  <c r="I9" i="17"/>
  <c r="K9"/>
  <c r="L9"/>
  <c r="M9"/>
  <c r="N9"/>
  <c r="N9" i="19"/>
  <c r="M9"/>
  <c r="D9"/>
  <c r="E9"/>
  <c r="F9"/>
  <c r="G9"/>
  <c r="H9"/>
  <c r="I9"/>
  <c r="K9"/>
  <c r="L9"/>
  <c r="H30"/>
  <c r="G30"/>
  <c r="F30"/>
  <c r="E30"/>
  <c r="D30"/>
  <c r="H27"/>
  <c r="G27"/>
  <c r="F27"/>
  <c r="E27"/>
  <c r="D27"/>
  <c r="H24"/>
  <c r="G24"/>
  <c r="F24"/>
  <c r="E24"/>
  <c r="D24"/>
  <c r="H21"/>
  <c r="G21"/>
  <c r="F21"/>
  <c r="E21"/>
  <c r="D21"/>
  <c r="H18"/>
  <c r="G18"/>
  <c r="F18"/>
  <c r="E18"/>
  <c r="D18"/>
  <c r="H15"/>
  <c r="G15"/>
  <c r="F15"/>
  <c r="E15"/>
  <c r="D15"/>
  <c r="K12"/>
  <c r="H12"/>
  <c r="G12"/>
  <c r="F12"/>
  <c r="E12"/>
  <c r="D12"/>
  <c r="M13" i="17"/>
  <c r="M16"/>
  <c r="M19"/>
  <c r="M22"/>
  <c r="M25"/>
  <c r="M28"/>
  <c r="M10"/>
  <c r="M32"/>
  <c r="M13" i="18"/>
  <c r="M16"/>
  <c r="M19"/>
  <c r="M22"/>
  <c r="M25"/>
  <c r="M28"/>
  <c r="M31"/>
  <c r="M32"/>
  <c r="W12" i="14"/>
  <c r="X12"/>
  <c r="O10" i="19"/>
  <c r="O13"/>
  <c r="O16"/>
  <c r="O19"/>
  <c r="O22"/>
  <c r="O25"/>
  <c r="O28"/>
  <c r="O31"/>
  <c r="O32"/>
  <c r="N10"/>
  <c r="I12"/>
  <c r="L12"/>
  <c r="N13"/>
  <c r="I15"/>
  <c r="L15"/>
  <c r="N16"/>
  <c r="I18"/>
  <c r="L18"/>
  <c r="N19"/>
  <c r="I21"/>
  <c r="L21"/>
  <c r="N22"/>
  <c r="I24"/>
  <c r="L24"/>
  <c r="N25"/>
  <c r="I27"/>
  <c r="L27"/>
  <c r="N28"/>
  <c r="I30"/>
  <c r="L30"/>
  <c r="N31"/>
  <c r="N32"/>
  <c r="M10"/>
  <c r="M13"/>
  <c r="M16"/>
  <c r="M19"/>
  <c r="M22"/>
  <c r="M25"/>
  <c r="M28"/>
  <c r="M31"/>
  <c r="M32"/>
  <c r="L10"/>
  <c r="L13"/>
  <c r="L16"/>
  <c r="L19"/>
  <c r="L22"/>
  <c r="L25"/>
  <c r="L28"/>
  <c r="L31"/>
  <c r="L32"/>
  <c r="K10"/>
  <c r="K13"/>
  <c r="K16"/>
  <c r="K19"/>
  <c r="K22"/>
  <c r="K25"/>
  <c r="K28"/>
  <c r="K31"/>
  <c r="K32"/>
  <c r="I10"/>
  <c r="I13"/>
  <c r="I16"/>
  <c r="I19"/>
  <c r="I22"/>
  <c r="I25"/>
  <c r="I28"/>
  <c r="I31"/>
  <c r="I32"/>
  <c r="H10"/>
  <c r="H13"/>
  <c r="H16"/>
  <c r="H19"/>
  <c r="H22"/>
  <c r="H25"/>
  <c r="H28"/>
  <c r="H31"/>
  <c r="H32"/>
  <c r="G10"/>
  <c r="G13"/>
  <c r="G16"/>
  <c r="G19"/>
  <c r="G22"/>
  <c r="G25"/>
  <c r="G28"/>
  <c r="G31"/>
  <c r="G32"/>
  <c r="F10"/>
  <c r="F13"/>
  <c r="F16"/>
  <c r="F19"/>
  <c r="F22"/>
  <c r="F25"/>
  <c r="F28"/>
  <c r="F31"/>
  <c r="F32"/>
  <c r="E10"/>
  <c r="E13"/>
  <c r="E16"/>
  <c r="E19"/>
  <c r="E22"/>
  <c r="E25"/>
  <c r="E28"/>
  <c r="E31"/>
  <c r="E32"/>
  <c r="D10"/>
  <c r="D13"/>
  <c r="D16"/>
  <c r="D19"/>
  <c r="D22"/>
  <c r="D25"/>
  <c r="D28"/>
  <c r="D31"/>
  <c r="D32"/>
  <c r="C9"/>
  <c r="C10"/>
  <c r="C12"/>
  <c r="C13"/>
  <c r="C15"/>
  <c r="C16"/>
  <c r="C18"/>
  <c r="C19"/>
  <c r="C21"/>
  <c r="C22"/>
  <c r="C24"/>
  <c r="C25"/>
  <c r="C27"/>
  <c r="C28"/>
  <c r="C30"/>
  <c r="C31"/>
  <c r="C32"/>
  <c r="O10" i="18"/>
  <c r="O13"/>
  <c r="O16"/>
  <c r="O19"/>
  <c r="O22"/>
  <c r="O25"/>
  <c r="O28"/>
  <c r="O31"/>
  <c r="O32"/>
  <c r="I9"/>
  <c r="K9"/>
  <c r="L9"/>
  <c r="M9"/>
  <c r="N9"/>
  <c r="N10"/>
  <c r="N13"/>
  <c r="N16"/>
  <c r="N19"/>
  <c r="N22"/>
  <c r="N25"/>
  <c r="N28"/>
  <c r="N31"/>
  <c r="N32"/>
  <c r="M10"/>
  <c r="L10"/>
  <c r="L13"/>
  <c r="L16"/>
  <c r="L19"/>
  <c r="L22"/>
  <c r="L25"/>
  <c r="L28"/>
  <c r="L31"/>
  <c r="L32"/>
  <c r="K10"/>
  <c r="K13"/>
  <c r="K16"/>
  <c r="K19"/>
  <c r="K22"/>
  <c r="K25"/>
  <c r="K28"/>
  <c r="K31"/>
  <c r="K32"/>
  <c r="I10"/>
  <c r="I13"/>
  <c r="I16"/>
  <c r="I19"/>
  <c r="I22"/>
  <c r="I25"/>
  <c r="I28"/>
  <c r="I31"/>
  <c r="I32"/>
  <c r="H10"/>
  <c r="H13"/>
  <c r="H16"/>
  <c r="H19"/>
  <c r="H22"/>
  <c r="H25"/>
  <c r="H28"/>
  <c r="H31"/>
  <c r="H32"/>
  <c r="G10"/>
  <c r="G13"/>
  <c r="G16"/>
  <c r="G19"/>
  <c r="G22"/>
  <c r="G25"/>
  <c r="G28"/>
  <c r="G31"/>
  <c r="G32"/>
  <c r="F10"/>
  <c r="F13"/>
  <c r="F16"/>
  <c r="F19"/>
  <c r="F22"/>
  <c r="F25"/>
  <c r="F28"/>
  <c r="F31"/>
  <c r="F32"/>
  <c r="E10"/>
  <c r="E13"/>
  <c r="E16"/>
  <c r="E19"/>
  <c r="E22"/>
  <c r="E25"/>
  <c r="E28"/>
  <c r="E31"/>
  <c r="E32"/>
  <c r="D10"/>
  <c r="D13"/>
  <c r="D16"/>
  <c r="D19"/>
  <c r="D22"/>
  <c r="D25"/>
  <c r="D28"/>
  <c r="D31"/>
  <c r="D32"/>
  <c r="C9"/>
  <c r="C10"/>
  <c r="C12"/>
  <c r="C13"/>
  <c r="C15"/>
  <c r="C16"/>
  <c r="C18"/>
  <c r="C19"/>
  <c r="C21"/>
  <c r="C22"/>
  <c r="C24"/>
  <c r="C25"/>
  <c r="C27"/>
  <c r="C28"/>
  <c r="C30"/>
  <c r="C31"/>
  <c r="C32"/>
  <c r="O10" i="17"/>
  <c r="O13"/>
  <c r="O16"/>
  <c r="O19"/>
  <c r="O22"/>
  <c r="O25"/>
  <c r="O28"/>
  <c r="O31"/>
  <c r="O32"/>
  <c r="N10"/>
  <c r="N13"/>
  <c r="N16"/>
  <c r="N19"/>
  <c r="N22"/>
  <c r="N25"/>
  <c r="N28"/>
  <c r="I30"/>
  <c r="K30"/>
  <c r="L30"/>
  <c r="M30"/>
  <c r="N30"/>
  <c r="N31"/>
  <c r="N32"/>
  <c r="M31"/>
  <c r="L10"/>
  <c r="L13"/>
  <c r="L16"/>
  <c r="L19"/>
  <c r="L22"/>
  <c r="L25"/>
  <c r="L28"/>
  <c r="L31"/>
  <c r="L32"/>
  <c r="K10"/>
  <c r="K13"/>
  <c r="K16"/>
  <c r="K19"/>
  <c r="K22"/>
  <c r="K25"/>
  <c r="K28"/>
  <c r="K31"/>
  <c r="K32"/>
  <c r="I10"/>
  <c r="I13"/>
  <c r="I16"/>
  <c r="I19"/>
  <c r="I22"/>
  <c r="I25"/>
  <c r="I28"/>
  <c r="I31"/>
  <c r="I32"/>
  <c r="H10"/>
  <c r="H13"/>
  <c r="H16"/>
  <c r="H19"/>
  <c r="H22"/>
  <c r="H25"/>
  <c r="H28"/>
  <c r="H31"/>
  <c r="H32"/>
  <c r="G10"/>
  <c r="G13"/>
  <c r="G16"/>
  <c r="G19"/>
  <c r="G22"/>
  <c r="G25"/>
  <c r="G28"/>
  <c r="G31"/>
  <c r="G32"/>
  <c r="F10"/>
  <c r="F13"/>
  <c r="F16"/>
  <c r="F19"/>
  <c r="F22"/>
  <c r="F25"/>
  <c r="F28"/>
  <c r="F31"/>
  <c r="F32"/>
  <c r="E10"/>
  <c r="E13"/>
  <c r="E16"/>
  <c r="E19"/>
  <c r="E22"/>
  <c r="E25"/>
  <c r="E28"/>
  <c r="E31"/>
  <c r="E32"/>
  <c r="D10"/>
  <c r="D13"/>
  <c r="D16"/>
  <c r="D19"/>
  <c r="D22"/>
  <c r="D25"/>
  <c r="D28"/>
  <c r="D31"/>
  <c r="D32"/>
  <c r="C9"/>
  <c r="C10"/>
  <c r="C12"/>
  <c r="C13"/>
  <c r="C15"/>
  <c r="C16"/>
  <c r="C18"/>
  <c r="C19"/>
  <c r="C21"/>
  <c r="C22"/>
  <c r="C24"/>
  <c r="C25"/>
  <c r="C27"/>
  <c r="C28"/>
  <c r="C30"/>
  <c r="C31"/>
  <c r="C32"/>
  <c r="F93" i="16"/>
  <c r="E11" i="14"/>
  <c r="G11"/>
  <c r="F99" i="16"/>
  <c r="I11" i="14"/>
  <c r="F102" i="16"/>
  <c r="K11" i="14"/>
  <c r="F105" i="16"/>
  <c r="M11" i="14"/>
  <c r="O11"/>
  <c r="R11"/>
  <c r="F107" i="16"/>
  <c r="H107"/>
  <c r="T11" i="14"/>
  <c r="V11"/>
  <c r="F67" i="16"/>
  <c r="E10" i="14"/>
  <c r="F73" i="16"/>
  <c r="G10" i="14"/>
  <c r="F76" i="16"/>
  <c r="I10" i="14"/>
  <c r="F79" i="16"/>
  <c r="K10" i="14"/>
  <c r="M10"/>
  <c r="O10"/>
  <c r="R10"/>
  <c r="F87" i="16"/>
  <c r="H87"/>
  <c r="T10" i="14"/>
  <c r="V10"/>
  <c r="F14" i="10"/>
  <c r="E6" i="14"/>
  <c r="F17" i="10"/>
  <c r="G6" i="14"/>
  <c r="F19" i="10"/>
  <c r="I6" i="14"/>
  <c r="K6"/>
  <c r="M6"/>
  <c r="O6"/>
  <c r="R6"/>
  <c r="T6"/>
  <c r="V6"/>
  <c r="F40" i="16"/>
  <c r="E5" i="14"/>
  <c r="F44" i="16"/>
  <c r="G5" i="14"/>
  <c r="F47" i="16"/>
  <c r="I5" i="14"/>
  <c r="F53" i="16"/>
  <c r="K5" i="14"/>
  <c r="F59" i="16"/>
  <c r="M5" i="14"/>
  <c r="O5"/>
  <c r="R5"/>
  <c r="F61" i="16"/>
  <c r="H61"/>
  <c r="T5" i="14"/>
  <c r="V5"/>
  <c r="O4"/>
  <c r="R4"/>
  <c r="H34" i="16"/>
  <c r="T4" i="14"/>
  <c r="V4"/>
  <c r="F48" i="11"/>
  <c r="M8" i="14"/>
  <c r="M12"/>
  <c r="E11" i="13"/>
  <c r="E7" i="14"/>
  <c r="F34" i="11"/>
  <c r="E8" i="14"/>
  <c r="E9"/>
  <c r="E12"/>
  <c r="E7" i="13"/>
  <c r="F7"/>
  <c r="K7" i="14"/>
  <c r="K8"/>
  <c r="K9"/>
  <c r="K12"/>
  <c r="E10" i="13"/>
  <c r="F10"/>
  <c r="O7" i="14"/>
  <c r="O8"/>
  <c r="O9"/>
  <c r="O12"/>
  <c r="E12" i="13"/>
  <c r="F12"/>
  <c r="H30" i="12"/>
  <c r="T9" i="14"/>
  <c r="K6" i="13"/>
  <c r="F17" i="12"/>
  <c r="G9" i="14"/>
  <c r="F20" i="12"/>
  <c r="I9" i="14"/>
  <c r="M9"/>
  <c r="R9"/>
  <c r="J6" i="13"/>
  <c r="H28" i="11"/>
  <c r="T7" i="14"/>
  <c r="F40" i="11"/>
  <c r="F37"/>
  <c r="F50"/>
  <c r="H50"/>
  <c r="T8" i="14"/>
  <c r="K5" i="13"/>
  <c r="G7" i="14"/>
  <c r="I7"/>
  <c r="R7"/>
  <c r="G8"/>
  <c r="I8"/>
  <c r="R8"/>
  <c r="L5" i="13"/>
  <c r="L6"/>
  <c r="K4"/>
  <c r="J4"/>
  <c r="L4"/>
  <c r="K3"/>
  <c r="J3"/>
  <c r="L3"/>
  <c r="C4" i="14"/>
  <c r="E59" i="16"/>
  <c r="E53"/>
  <c r="E47"/>
  <c r="E44"/>
  <c r="E40"/>
  <c r="E61"/>
  <c r="C5" i="14"/>
  <c r="E85" i="16"/>
  <c r="E79"/>
  <c r="E76"/>
  <c r="E73"/>
  <c r="E67"/>
  <c r="E87"/>
  <c r="C10" i="14"/>
  <c r="E105" i="16"/>
  <c r="E102"/>
  <c r="E99"/>
  <c r="E96"/>
  <c r="E93"/>
  <c r="E107"/>
  <c r="C11" i="14"/>
  <c r="E31" i="10"/>
  <c r="E30"/>
  <c r="E24"/>
  <c r="E19"/>
  <c r="E17"/>
  <c r="E14"/>
  <c r="E32"/>
  <c r="C6" i="14"/>
  <c r="E26" i="11"/>
  <c r="E20"/>
  <c r="E17"/>
  <c r="E9"/>
  <c r="E10"/>
  <c r="E11"/>
  <c r="E12"/>
  <c r="E13"/>
  <c r="E14"/>
  <c r="C7" i="14"/>
  <c r="E48" i="11"/>
  <c r="E42"/>
  <c r="E40"/>
  <c r="E37"/>
  <c r="E34"/>
  <c r="E50"/>
  <c r="C8" i="14"/>
  <c r="C9"/>
  <c r="C12"/>
  <c r="R12"/>
  <c r="Y9"/>
  <c r="Y7"/>
  <c r="Y8"/>
  <c r="Y6"/>
  <c r="Y4"/>
  <c r="Y5"/>
  <c r="Y10"/>
  <c r="Y11"/>
  <c r="K27" i="13"/>
  <c r="M34"/>
  <c r="M32"/>
  <c r="M25"/>
  <c r="M24"/>
  <c r="J34"/>
  <c r="J32"/>
  <c r="J25"/>
  <c r="J24"/>
  <c r="P8" i="14"/>
  <c r="P9"/>
  <c r="P7"/>
  <c r="P5"/>
  <c r="P6"/>
  <c r="P10"/>
  <c r="P11"/>
  <c r="P12"/>
  <c r="H108" i="16"/>
  <c r="G59"/>
  <c r="G53"/>
  <c r="G47"/>
  <c r="G44"/>
  <c r="G40"/>
  <c r="G61"/>
  <c r="G32"/>
  <c r="G26"/>
  <c r="G23"/>
  <c r="G20"/>
  <c r="G14"/>
  <c r="G34"/>
  <c r="G79"/>
  <c r="G76"/>
  <c r="G73"/>
  <c r="G67"/>
  <c r="G87"/>
  <c r="G105"/>
  <c r="G102"/>
  <c r="G99"/>
  <c r="G96"/>
  <c r="G107"/>
  <c r="G108"/>
  <c r="F108"/>
  <c r="E108"/>
  <c r="Y12" i="14"/>
  <c r="G12"/>
  <c r="E8" i="13"/>
  <c r="U9" i="14"/>
  <c r="U8"/>
  <c r="U7"/>
  <c r="S12"/>
  <c r="H12"/>
  <c r="Q11"/>
  <c r="U10"/>
  <c r="Q10"/>
  <c r="Q9"/>
  <c r="Q8"/>
  <c r="Q7"/>
  <c r="U6"/>
  <c r="Q6"/>
  <c r="Q5"/>
  <c r="Q4"/>
  <c r="Q12"/>
  <c r="M30" i="13"/>
  <c r="M29"/>
  <c r="K30"/>
  <c r="J30"/>
  <c r="K29"/>
  <c r="J29"/>
  <c r="L29"/>
  <c r="M31"/>
  <c r="L30"/>
  <c r="K31"/>
  <c r="J31"/>
  <c r="M27"/>
  <c r="J27"/>
  <c r="K25"/>
  <c r="K24"/>
  <c r="G28" i="12"/>
  <c r="G22"/>
  <c r="G20"/>
  <c r="G17"/>
  <c r="G15"/>
  <c r="G31"/>
  <c r="E20"/>
  <c r="E17"/>
  <c r="E31"/>
  <c r="G48" i="11"/>
  <c r="G42"/>
  <c r="G40"/>
  <c r="G37"/>
  <c r="G34"/>
  <c r="G50"/>
  <c r="G26"/>
  <c r="G20"/>
  <c r="G17"/>
  <c r="G14"/>
  <c r="U5" i="14"/>
  <c r="I12"/>
  <c r="U4"/>
  <c r="L31" i="13"/>
  <c r="K32"/>
  <c r="L32"/>
  <c r="L24"/>
  <c r="J36"/>
  <c r="L27"/>
  <c r="K34"/>
  <c r="L34"/>
  <c r="L25"/>
  <c r="K36"/>
  <c r="M36"/>
  <c r="F31" i="12"/>
  <c r="H31"/>
  <c r="G51" i="11"/>
  <c r="E51"/>
  <c r="V12" i="14"/>
  <c r="E13" i="13"/>
  <c r="L36"/>
  <c r="F51" i="11"/>
  <c r="H51"/>
  <c r="T12" i="14"/>
  <c r="U12"/>
  <c r="U11"/>
  <c r="H33" i="10"/>
  <c r="G30"/>
  <c r="G17"/>
  <c r="G24"/>
  <c r="G19"/>
  <c r="G14"/>
  <c r="G32"/>
  <c r="G33"/>
  <c r="F33"/>
  <c r="E33"/>
</calcChain>
</file>

<file path=xl/sharedStrings.xml><?xml version="1.0" encoding="utf-8"?>
<sst xmlns="http://schemas.openxmlformats.org/spreadsheetml/2006/main" count="1057" uniqueCount="538">
  <si>
    <t>SPECYFIKACJA DOKUMENTÓW POTWIERDZAJĄCYCH PONIESIONE KOSZTY</t>
  </si>
  <si>
    <t>Kategoria kosztów</t>
  </si>
  <si>
    <t>Dane dokumentu</t>
  </si>
  <si>
    <t>Wnioskowana kwota rozliczenia otrzymanej zaliczki</t>
  </si>
  <si>
    <t>Numer dokumentu</t>
  </si>
  <si>
    <t>Data wystawienia dokumentu</t>
  </si>
  <si>
    <t>Nazwa wystawcy</t>
  </si>
  <si>
    <t>W</t>
  </si>
  <si>
    <t>A</t>
  </si>
  <si>
    <t>G</t>
  </si>
  <si>
    <t>E</t>
  </si>
  <si>
    <t>Op.</t>
  </si>
  <si>
    <t>O</t>
  </si>
  <si>
    <t>Dane</t>
  </si>
  <si>
    <t>Imię i nazwisko</t>
  </si>
  <si>
    <t>Data,   …………………………………………………………</t>
  </si>
  <si>
    <t>Kierownik projektu</t>
  </si>
  <si>
    <t>Główny Księgowy</t>
  </si>
  <si>
    <t>Pieczęć jednostki</t>
  </si>
  <si>
    <t xml:space="preserve"> …………………………………………………………</t>
  </si>
  <si>
    <t>Koszt (zł)</t>
  </si>
  <si>
    <t>w tym VAT</t>
  </si>
  <si>
    <t>Kwalifikowane (KW)</t>
  </si>
  <si>
    <t>ogółem (KW)</t>
  </si>
  <si>
    <t>Ogółem                                                                                              (KW+NKW)</t>
  </si>
  <si>
    <t>% dofinansowania</t>
  </si>
  <si>
    <t>Numer księgowy lub ewidencyjny</t>
  </si>
  <si>
    <t>Numer zadania lub etapu</t>
  </si>
  <si>
    <t>Niniejszym oświadczam/y, iż wszystkie w/w koszty są bezpośrednio związane z przedmiotowym projektem.                                                                                                                                                                                                                                    Potwierdzam ich zgodność ze stanem faktycznym.</t>
  </si>
  <si>
    <t>FAZA B+R</t>
  </si>
  <si>
    <t>RAZEM FAZA B+R</t>
  </si>
  <si>
    <t xml:space="preserve">NR UMOWY: </t>
  </si>
  <si>
    <r>
      <t xml:space="preserve">O </t>
    </r>
    <r>
      <rPr>
        <b/>
        <vertAlign val="superscript"/>
        <sz val="9"/>
        <color rgb="FF000000"/>
        <rFont val="Calibri"/>
        <family val="2"/>
        <charset val="238"/>
      </rPr>
      <t>2)</t>
    </r>
  </si>
  <si>
    <r>
      <t>Nazwa towaru lub usługi  pozycja w dokumencie</t>
    </r>
    <r>
      <rPr>
        <b/>
        <vertAlign val="superscript"/>
        <sz val="7"/>
        <color rgb="FF000000"/>
        <rFont val="Calibri"/>
        <family val="2"/>
        <charset val="238"/>
      </rPr>
      <t xml:space="preserve"> 1)</t>
    </r>
  </si>
  <si>
    <r>
      <rPr>
        <vertAlign val="superscript"/>
        <sz val="9"/>
        <color indexed="8"/>
        <rFont val="Calibri"/>
        <family val="2"/>
        <charset val="238"/>
      </rPr>
      <t>1)</t>
    </r>
    <r>
      <rPr>
        <sz val="9"/>
        <color indexed="8"/>
        <rFont val="Calibri"/>
        <family val="2"/>
        <charset val="238"/>
      </rPr>
      <t xml:space="preserve"> Podać w przypadku dokumentu z wieloma pozycjami, w którym tylko wybrane są związane z realizacją projektu</t>
    </r>
  </si>
  <si>
    <r>
      <rPr>
        <vertAlign val="superscript"/>
        <sz val="9"/>
        <color indexed="8"/>
        <rFont val="Calibri"/>
        <family val="2"/>
        <charset val="238"/>
      </rPr>
      <t>2)</t>
    </r>
    <r>
      <rPr>
        <sz val="9"/>
        <color indexed="8"/>
        <rFont val="Calibri"/>
        <family val="2"/>
        <charset val="238"/>
      </rPr>
      <t xml:space="preserve"> W przypadku kategorii 'O' rozliczanej w formie ryczałtu należy podać pozycję księgowania ryczałtu zgodnie z prowadzoną ewidencją księgową na koncie projektu</t>
    </r>
  </si>
  <si>
    <t>Rok realizacji</t>
  </si>
  <si>
    <t>Zadanie / etap nr 1</t>
  </si>
  <si>
    <t>31.12.2015</t>
  </si>
  <si>
    <t>29.02.2016</t>
  </si>
  <si>
    <t>31.01.2016</t>
  </si>
  <si>
    <t>FV/17/2016/02</t>
  </si>
  <si>
    <t>4/2016</t>
  </si>
  <si>
    <t>31-12-2014</t>
  </si>
  <si>
    <t>Zadanie / etap nr 3</t>
  </si>
  <si>
    <t>2014-2016</t>
  </si>
  <si>
    <r>
      <t xml:space="preserve">Razem </t>
    </r>
    <r>
      <rPr>
        <b/>
        <sz val="8"/>
        <color rgb="FFFFFFFF"/>
        <rFont val="Calibri"/>
        <family val="2"/>
        <charset val="238"/>
      </rPr>
      <t>koszt zadania/etapu nr</t>
    </r>
    <r>
      <rPr>
        <b/>
        <sz val="9"/>
        <color rgb="FFFFFFFF"/>
        <rFont val="Calibri"/>
        <family val="2"/>
        <charset val="238"/>
      </rPr>
      <t xml:space="preserve"> 4</t>
    </r>
  </si>
  <si>
    <t>F-ra VAT nr 4</t>
  </si>
  <si>
    <t>31.07.2015</t>
  </si>
  <si>
    <r>
      <t xml:space="preserve">Razem </t>
    </r>
    <r>
      <rPr>
        <b/>
        <sz val="8"/>
        <color rgb="FFFFFFFF"/>
        <rFont val="Calibri"/>
        <family val="2"/>
        <charset val="238"/>
      </rPr>
      <t>koszt zadania/etapu nr</t>
    </r>
    <r>
      <rPr>
        <b/>
        <sz val="9"/>
        <color rgb="FFFFFFFF"/>
        <rFont val="Calibri"/>
        <family val="2"/>
        <charset val="238"/>
      </rPr>
      <t xml:space="preserve"> 3</t>
    </r>
  </si>
  <si>
    <t>Zadanie / etap nr 4</t>
  </si>
  <si>
    <t>31.03.2015</t>
  </si>
  <si>
    <t>30.06.2015</t>
  </si>
  <si>
    <t>30-11-2014</t>
  </si>
  <si>
    <t>30.04.2015</t>
  </si>
  <si>
    <r>
      <t xml:space="preserve">Razem </t>
    </r>
    <r>
      <rPr>
        <b/>
        <sz val="8"/>
        <color rgb="FFFFFFFF"/>
        <rFont val="Calibri"/>
        <family val="2"/>
        <charset val="238"/>
      </rPr>
      <t>koszt zadania/etapu nr 5</t>
    </r>
  </si>
  <si>
    <t>Nazwa towaru lub usługi  pozycja w dokumencie 1)</t>
  </si>
  <si>
    <t>Zadanie / etap nr 6</t>
  </si>
  <si>
    <t>Razem koszt zadania/etapu nr 6</t>
  </si>
  <si>
    <t xml:space="preserve">Niniejszym oświadczam/y, iż wszystkie w/w koszty są bezpośrednio związane z przedmiotowym projektem.                                                                                                                                                           </t>
  </si>
  <si>
    <t>5. ZESTAWIENIE PONIESIONYCH KOSZTÓW KWALIFIKUJĄCYCH SIĘ DO DOFINANSOWANIA</t>
  </si>
  <si>
    <t>Rodzaj kosztów</t>
  </si>
  <si>
    <t>KOSZTY</t>
  </si>
  <si>
    <t>PRZESUNIĘCIA</t>
  </si>
  <si>
    <t>planowane</t>
  </si>
  <si>
    <t>poniesione</t>
  </si>
  <si>
    <t>kwota</t>
  </si>
  <si>
    <t>nr kategorii</t>
  </si>
  <si>
    <t>FAZA badawczo-rozwojowa projektu (B+R)</t>
  </si>
  <si>
    <r>
      <t>1/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</si>
  <si>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t>W – Wynagrodzenia z pochodnymi</t>
  </si>
  <si>
    <r>
      <t>2/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</si>
  <si>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r>
      <t xml:space="preserve">A – Aparatura, </t>
    </r>
    <r>
      <rPr>
        <sz val="7"/>
        <color rgb="FF000000"/>
        <rFont val="Calibri"/>
        <family val="2"/>
        <charset val="238"/>
      </rPr>
      <t>w tym: (zakup aparatury, amortyzacja aparatury naukowo-badawczej i innych urządzeń)</t>
    </r>
  </si>
  <si>
    <r>
      <t>3/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</si>
  <si>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t>G – Koszty budynków i gruntów</t>
  </si>
  <si>
    <r>
      <t>4/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</si>
  <si>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t>E – Koszty badań</t>
  </si>
  <si>
    <r>
      <t>5/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</si>
  <si>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t>Op. – Koszty operacyjne</t>
  </si>
  <si>
    <r>
      <t>6/</t>
    </r>
    <r>
      <rPr>
        <b/>
        <sz val="7"/>
        <color rgb="FF000000"/>
        <rFont val="Times New Roman"/>
        <family val="1"/>
        <charset val="238"/>
      </rPr>
      <t xml:space="preserve">         </t>
    </r>
    <r>
      <rPr>
        <b/>
        <sz val="5"/>
        <color rgb="FF000000"/>
        <rFont val="Calibri"/>
        <family val="2"/>
        <charset val="238"/>
      </rPr>
      <t> </t>
    </r>
  </si>
  <si>
    <t xml:space="preserve">O – Koszty ogólne </t>
  </si>
  <si>
    <r>
      <t>RAZEM:</t>
    </r>
    <r>
      <rPr>
        <b/>
        <sz val="10"/>
        <color rgb="FF000000"/>
        <rFont val="Calibri"/>
        <family val="2"/>
        <charset val="238"/>
      </rPr>
      <t xml:space="preserve"> </t>
    </r>
  </si>
  <si>
    <t>6. ROZLICZENIE WYKONANYCH ZADAŃ/ETAPÓW W RAMACH N/W GRUP REALIZOWANEGO PROJEKTU</t>
  </si>
  <si>
    <t>Numer</t>
  </si>
  <si>
    <t>zadania</t>
  </si>
  <si>
    <t>Podmiot realizujący</t>
  </si>
  <si>
    <t>Termin zakończenia</t>
  </si>
  <si>
    <t>Planowane nakłady wg umowy</t>
  </si>
  <si>
    <t>Koszty realizacji umowy wg dokumentacji księgowej</t>
  </si>
  <si>
    <t>wg umowy</t>
  </si>
  <si>
    <t>faktyczny</t>
  </si>
  <si>
    <t>Koszty kwalifikowane</t>
  </si>
  <si>
    <t xml:space="preserve">Dofinansowanie </t>
  </si>
  <si>
    <t>Wkład własny</t>
  </si>
  <si>
    <t>Dofinansowanie</t>
  </si>
  <si>
    <t>Kwota</t>
  </si>
  <si>
    <t>Dodatkowy koszt własny</t>
  </si>
  <si>
    <t>Koszty niekwalifikowane</t>
  </si>
  <si>
    <t>7=5*6</t>
  </si>
  <si>
    <t>8=6-7</t>
  </si>
  <si>
    <t>10=5*9</t>
  </si>
  <si>
    <t>11=9-10</t>
  </si>
  <si>
    <t>Faza badawczo-rozwojowa projektu</t>
  </si>
  <si>
    <t>31.10.2015</t>
  </si>
  <si>
    <t>Razem: …………………………….</t>
  </si>
  <si>
    <t>Nazwa podmiotu</t>
  </si>
  <si>
    <t>Całkowita koszt zadania</t>
  </si>
  <si>
    <t>Wynagrodzenia - kwota założona</t>
  </si>
  <si>
    <t>Wynagrodzenia - kwota wydatkowana</t>
  </si>
  <si>
    <t>Aparatura - kwota założona</t>
  </si>
  <si>
    <t>Aparatura - kwota wydatkowana</t>
  </si>
  <si>
    <t>Grunty - kwota założona</t>
  </si>
  <si>
    <t>Grunty - kwota wydatkowana</t>
  </si>
  <si>
    <t>Usługi badawcze - kwota założona</t>
  </si>
  <si>
    <t>Usługi badawcze - kwota wydatkowana</t>
  </si>
  <si>
    <t>Koszty operacyjne - kwota założona</t>
  </si>
  <si>
    <t>Koszty operacyjne - kwota wydatkowana</t>
  </si>
  <si>
    <t>Koszty ogólne - kwota założona</t>
  </si>
  <si>
    <t>Koszty ogólne - kwota wydatkowana</t>
  </si>
  <si>
    <t>Kwota netto ogółem - założona</t>
  </si>
  <si>
    <t>Kwota netto ogółem - wydatkowana</t>
  </si>
  <si>
    <t>Założona kwota dotacji</t>
  </si>
  <si>
    <t>Wydatkowana kwota dotacji</t>
  </si>
  <si>
    <t>Stopień wykorzystania dotacji (%)</t>
  </si>
  <si>
    <t>Zadanie 1</t>
  </si>
  <si>
    <t>Zadanie 2</t>
  </si>
  <si>
    <t>Zadanie 3</t>
  </si>
  <si>
    <t>Zadanie 4</t>
  </si>
  <si>
    <t>Zadanie 5</t>
  </si>
  <si>
    <t>Zadanie 6</t>
  </si>
  <si>
    <t>Zadanie 7</t>
  </si>
  <si>
    <t>Zadanie 8</t>
  </si>
  <si>
    <t>SUMA</t>
  </si>
  <si>
    <r>
      <t>Nazwa towaru lub usługi  pozycja w dokumencie</t>
    </r>
    <r>
      <rPr>
        <b/>
        <vertAlign val="superscript"/>
        <sz val="9"/>
        <color rgb="FF000000"/>
        <rFont val="Calibri"/>
        <family val="2"/>
        <charset val="238"/>
        <scheme val="minor"/>
      </rPr>
      <t xml:space="preserve"> 1)</t>
    </r>
  </si>
  <si>
    <t>LP 09/14</t>
  </si>
  <si>
    <t>31.10.2014</t>
  </si>
  <si>
    <t>Invert Energy Sp. z o.o.</t>
  </si>
  <si>
    <t>30.11.2014</t>
  </si>
  <si>
    <t>LP 09/15</t>
  </si>
  <si>
    <t>Zestawienie amortyzacji 01/15</t>
  </si>
  <si>
    <t>31.01.2015</t>
  </si>
  <si>
    <t>PK 1/2015</t>
  </si>
  <si>
    <t>Zestawienie amortyzacji 02/15</t>
  </si>
  <si>
    <t>28.02.2015</t>
  </si>
  <si>
    <t>PK 5/2015</t>
  </si>
  <si>
    <t>Zestawienie amortyzacji 03/15</t>
  </si>
  <si>
    <t>PK 9/2015</t>
  </si>
  <si>
    <t>FVZ 11</t>
  </si>
  <si>
    <t>LP 12/15</t>
  </si>
  <si>
    <t>Zestawienie amortyzacji 04/15</t>
  </si>
  <si>
    <t>PK 13/2015</t>
  </si>
  <si>
    <t>Zestawienie amortyzacji 05/15</t>
  </si>
  <si>
    <t>31.05.2015</t>
  </si>
  <si>
    <t>PK 18/2015</t>
  </si>
  <si>
    <t>Zestawienie amortyzacji 06/15</t>
  </si>
  <si>
    <t>PK 22/2015</t>
  </si>
  <si>
    <t>Zestawienie amortyzacji 07/15</t>
  </si>
  <si>
    <t>PK 26/2015</t>
  </si>
  <si>
    <t>Zestawienie amortyzacji 08/15</t>
  </si>
  <si>
    <t>31.08.2015</t>
  </si>
  <si>
    <t>PK 36/2015</t>
  </si>
  <si>
    <t>RK 2/2016</t>
  </si>
  <si>
    <t>Zestawienie amortyzacji 01/16</t>
  </si>
  <si>
    <t>Wkład własny bieżący (na bazie dotacji faktycznie wydatkowanej)</t>
  </si>
  <si>
    <t>Transza dotacji 2014</t>
  </si>
  <si>
    <t>Transza dotacji 2015</t>
  </si>
  <si>
    <t>Refundacja końcowa 2016</t>
  </si>
  <si>
    <t>ND</t>
  </si>
  <si>
    <r>
      <t xml:space="preserve">O </t>
    </r>
    <r>
      <rPr>
        <b/>
        <vertAlign val="superscript"/>
        <sz val="9"/>
        <color indexed="8"/>
        <rFont val="Calibri"/>
        <family val="2"/>
        <charset val="238"/>
      </rPr>
      <t>2)</t>
    </r>
  </si>
  <si>
    <r>
      <t xml:space="preserve">Razem </t>
    </r>
    <r>
      <rPr>
        <b/>
        <sz val="8"/>
        <color indexed="9"/>
        <rFont val="Calibri"/>
        <family val="2"/>
        <charset val="238"/>
      </rPr>
      <t>koszt zadania/etapu nr</t>
    </r>
    <r>
      <rPr>
        <b/>
        <sz val="9"/>
        <color indexed="9"/>
        <rFont val="Calibri"/>
        <family val="2"/>
        <charset val="238"/>
      </rPr>
      <t xml:space="preserve"> 1</t>
    </r>
  </si>
  <si>
    <r>
      <t xml:space="preserve">Razem </t>
    </r>
    <r>
      <rPr>
        <b/>
        <sz val="8"/>
        <color indexed="9"/>
        <rFont val="Calibri"/>
        <family val="2"/>
        <charset val="238"/>
      </rPr>
      <t>koszt zadania/etapu nr 2</t>
    </r>
  </si>
  <si>
    <t>FVZ 17</t>
    <phoneticPr fontId="54" type="noConversion"/>
  </si>
  <si>
    <t>EW-2/2016</t>
    <phoneticPr fontId="54" type="noConversion"/>
  </si>
  <si>
    <t>RK 2/2016</t>
    <phoneticPr fontId="54" type="noConversion"/>
  </si>
  <si>
    <r>
      <t xml:space="preserve">Razem </t>
    </r>
    <r>
      <rPr>
        <b/>
        <sz val="8"/>
        <color indexed="9"/>
        <rFont val="Calibri"/>
        <family val="2"/>
        <charset val="238"/>
      </rPr>
      <t>koszt zadania/etapu nr</t>
    </r>
    <r>
      <rPr>
        <b/>
        <sz val="9"/>
        <color indexed="9"/>
        <rFont val="Calibri"/>
        <family val="2"/>
        <charset val="238"/>
      </rPr>
      <t xml:space="preserve"> 7</t>
    </r>
  </si>
  <si>
    <r>
      <t xml:space="preserve">Razem </t>
    </r>
    <r>
      <rPr>
        <b/>
        <sz val="8"/>
        <color indexed="9"/>
        <rFont val="Calibri"/>
        <family val="2"/>
        <charset val="238"/>
      </rPr>
      <t>koszt zadania/etapu nr 8</t>
    </r>
  </si>
  <si>
    <t>Koszty ogólne - maksymalny próg ryczałtu</t>
  </si>
  <si>
    <t>KOSZTY KWALIFIKOWALNE</t>
  </si>
  <si>
    <t>%</t>
  </si>
  <si>
    <t>Kwalifikowalne ogółem</t>
  </si>
  <si>
    <t>Dotacja</t>
  </si>
  <si>
    <r>
      <t xml:space="preserve">ZADANIE                             </t>
    </r>
    <r>
      <rPr>
        <sz val="8"/>
        <color rgb="FF000000"/>
        <rFont val="Arial"/>
        <family val="2"/>
        <charset val="238"/>
      </rPr>
      <t xml:space="preserve"> (podmioty realizujące)</t>
    </r>
  </si>
  <si>
    <t>CAŁKOWITY                                       KOSZT PROJEKTU</t>
  </si>
  <si>
    <t>KOSZTY KWALIFIKOWANE PROJEKTU</t>
  </si>
  <si>
    <t>OP</t>
  </si>
  <si>
    <r>
      <t xml:space="preserve">RAZEM                                       </t>
    </r>
    <r>
      <rPr>
        <b/>
        <sz val="7"/>
        <color rgb="FF000000"/>
        <rFont val="Arial"/>
        <family val="2"/>
        <charset val="238"/>
      </rPr>
      <t xml:space="preserve">  koszty bezpośrednie</t>
    </r>
  </si>
  <si>
    <t>Stopa                    ryczałtu</t>
  </si>
  <si>
    <r>
      <rPr>
        <sz val="7"/>
        <color rgb="FF000000"/>
        <rFont val="Arial"/>
        <family val="2"/>
        <charset val="238"/>
      </rPr>
      <t xml:space="preserve">RAZEM                                                            </t>
    </r>
    <r>
      <rPr>
        <b/>
        <sz val="7"/>
        <color rgb="FF000000"/>
        <rFont val="Arial"/>
        <family val="2"/>
        <charset val="238"/>
      </rPr>
      <t>koszty pośrednie</t>
    </r>
    <r>
      <rPr>
        <sz val="8"/>
        <color rgb="FF000000"/>
        <rFont val="Arial"/>
        <family val="2"/>
        <charset val="238"/>
      </rPr>
      <t xml:space="preserve"> (O)</t>
    </r>
  </si>
  <si>
    <t xml:space="preserve">RAZEM                                       </t>
  </si>
  <si>
    <t>DOFINANSOWANIE</t>
  </si>
  <si>
    <t>WKŁAD WŁASNY</t>
  </si>
  <si>
    <t xml:space="preserve">KOSZTY </t>
  </si>
  <si>
    <t xml:space="preserve">  KOSZTY KWALIFIKOWANE</t>
  </si>
  <si>
    <t>NCBR</t>
  </si>
  <si>
    <t xml:space="preserve">NIEKWALIFIKOWANE </t>
  </si>
  <si>
    <t>2 = (11+14)</t>
  </si>
  <si>
    <t>8 = (3+4+5+6+7)</t>
  </si>
  <si>
    <t>10 = (8*9)</t>
  </si>
  <si>
    <t>11 = (8+10)</t>
  </si>
  <si>
    <t>13 = (11-12)</t>
  </si>
  <si>
    <t>Zadanie nr 1</t>
  </si>
  <si>
    <t>Suma dla zadania</t>
  </si>
  <si>
    <t>Zadanie nr 2</t>
  </si>
  <si>
    <t>Zadanie nr 3</t>
  </si>
  <si>
    <t>WinEnerg Sp. z o. o. S.K.A.</t>
  </si>
  <si>
    <t>Zadanie nr 4</t>
  </si>
  <si>
    <t>Instytut Maszyn Przepływowych im. Roberta Szewalskiego PAN</t>
  </si>
  <si>
    <t>Zadanie nr 5</t>
  </si>
  <si>
    <t>Zadanie nr 6</t>
  </si>
  <si>
    <t>Centrum Techniki Okrętowej S.A.</t>
  </si>
  <si>
    <t>Zadanie nr 7</t>
  </si>
  <si>
    <t>Zadanie nr 8</t>
  </si>
  <si>
    <t>SUMA DLA PROJEKTU</t>
  </si>
  <si>
    <t>Lider</t>
  </si>
  <si>
    <t>Partner 1</t>
  </si>
  <si>
    <t>Partner 2</t>
  </si>
  <si>
    <t>Partner 3</t>
  </si>
  <si>
    <t>30-09-2014</t>
  </si>
  <si>
    <t>31-10-2014</t>
  </si>
  <si>
    <t>01-01-2015</t>
  </si>
  <si>
    <t>Lista płac - wrzesień 2014</t>
  </si>
  <si>
    <t>Lista płac - październik 2014</t>
  </si>
  <si>
    <t>Lista płac - listopad 2014</t>
  </si>
  <si>
    <t>Lista płac - grudzień 2014</t>
  </si>
  <si>
    <t>Lista płac - styczeń 2015</t>
  </si>
  <si>
    <t>LP/09/14</t>
  </si>
  <si>
    <t>LP/10/14</t>
  </si>
  <si>
    <t>LP/11/14</t>
  </si>
  <si>
    <t>LP/12/14</t>
  </si>
  <si>
    <t>LP/01/16</t>
  </si>
  <si>
    <t>30.09.2014</t>
  </si>
  <si>
    <t>31.12..2014</t>
  </si>
  <si>
    <t>PK 2/14</t>
  </si>
  <si>
    <t>PK 3/14</t>
  </si>
  <si>
    <t>PK 4/14</t>
  </si>
  <si>
    <t>PK 5/14</t>
  </si>
  <si>
    <t>PK 1/15</t>
  </si>
  <si>
    <t>001/09/14</t>
  </si>
  <si>
    <t>002/09/14</t>
  </si>
  <si>
    <t>003/09/14</t>
  </si>
  <si>
    <t>004/09/14</t>
  </si>
  <si>
    <t>001/01/15</t>
  </si>
  <si>
    <t>Op</t>
  </si>
  <si>
    <t>Dostawca 1 Sp. z o.o.</t>
  </si>
  <si>
    <t>Sprzęt nr 1 (pozycja nr 1)</t>
  </si>
  <si>
    <t>Sprzęt nr 2 (pozycja nr 1)</t>
  </si>
  <si>
    <t>Sprzęt nr 3 (pozycja nr 1)</t>
  </si>
  <si>
    <t>Sprzęt nr 4 (pozycja nr 1)</t>
  </si>
  <si>
    <t>Sprzęt nr 5 (pozycja nr 1)</t>
  </si>
  <si>
    <t>Załacznik nr 1,  PROGRAM ... - Lider Konsorcjum</t>
  </si>
  <si>
    <t>Załacznik nr 1,  PROGRAM ... -  Partner nr 1</t>
  </si>
  <si>
    <t>Załacznik nr 1,  PROGRAM ... -  Partner nr 2</t>
  </si>
  <si>
    <t>Załacznik nr 1,  PROGRAM ... -  Partner nr 3</t>
  </si>
  <si>
    <t>714/SDT/L/2014</t>
  </si>
  <si>
    <t>817/SDT/L/2014</t>
  </si>
  <si>
    <t>23/M/1559</t>
  </si>
  <si>
    <t>12/11/2014</t>
  </si>
  <si>
    <t>Usługodawca 1</t>
  </si>
  <si>
    <t>Usługa transportowa (pozycja 1)</t>
  </si>
  <si>
    <t>Sprężyna</t>
  </si>
  <si>
    <t>Dostawca 2</t>
  </si>
  <si>
    <t>Gwoździe</t>
  </si>
  <si>
    <t>Wsporniki</t>
  </si>
  <si>
    <t>Lider konsorcjum</t>
  </si>
  <si>
    <t>Lista płac - luty 2015</t>
  </si>
  <si>
    <t>Lista płac - marzec 2015</t>
  </si>
  <si>
    <t>Lista płac - kwiecień 2015</t>
  </si>
  <si>
    <t>Lista płac - maj 2015</t>
  </si>
  <si>
    <t>Lista płac - czerwiec 2015</t>
  </si>
  <si>
    <t>LP 02/15</t>
  </si>
  <si>
    <t>LP 03/15</t>
  </si>
  <si>
    <t>LP 04/15</t>
  </si>
  <si>
    <t>LP 05/15</t>
  </si>
  <si>
    <t>LP 06/15</t>
  </si>
  <si>
    <t>LP/02/16</t>
  </si>
  <si>
    <t>LP/03/16</t>
  </si>
  <si>
    <t>LP/04/16</t>
  </si>
  <si>
    <t>LP/05/16</t>
  </si>
  <si>
    <t>LP/06/16</t>
  </si>
  <si>
    <t>Amortyzacja miesięczna: sprzęt A (500 zł) - pozycja 1, sprzęt B (500 zł) - pozycja 2, sprzęt C (500 zł) - pozycja 3.</t>
  </si>
  <si>
    <t>Usługa badawcza A</t>
  </si>
  <si>
    <t>Usługa badawcza B</t>
  </si>
  <si>
    <t>Usługa badawcza C</t>
  </si>
  <si>
    <t>Usługa badawcza D</t>
  </si>
  <si>
    <t>Usługa badawcza E</t>
  </si>
  <si>
    <t>Wykonawca 1</t>
  </si>
  <si>
    <t>Wykonawca 2</t>
  </si>
  <si>
    <t>Wykonawca 3</t>
  </si>
  <si>
    <t>Wykonawca 4</t>
  </si>
  <si>
    <t>Wykonawca 5</t>
  </si>
  <si>
    <t>85/11/2014</t>
  </si>
  <si>
    <t>1/12/2014</t>
  </si>
  <si>
    <t>DK 52</t>
  </si>
  <si>
    <t>DK 54</t>
  </si>
  <si>
    <t>DK 56</t>
  </si>
  <si>
    <t>DK 57</t>
  </si>
  <si>
    <t>DK 58</t>
  </si>
  <si>
    <t>Usługa obróbki skrawaniem</t>
  </si>
  <si>
    <t>Usługa transportowa</t>
  </si>
  <si>
    <t>552/SDT/L/2015</t>
  </si>
  <si>
    <t>983/SDT/L/2015</t>
  </si>
  <si>
    <t>168/09/R</t>
  </si>
  <si>
    <t>1/10/2015</t>
  </si>
  <si>
    <t>Wykonawca 6</t>
  </si>
  <si>
    <t>Usługodawca 2</t>
  </si>
  <si>
    <t>Usługodawca 3</t>
  </si>
  <si>
    <t>51/15</t>
  </si>
  <si>
    <t>ABC/YY/XXXXXX/1/2014</t>
  </si>
  <si>
    <t>Usługa mechaniczna</t>
  </si>
  <si>
    <t>Podzespoły elektroniczne</t>
  </si>
  <si>
    <t>Wykonawca 7</t>
  </si>
  <si>
    <t>Dostawca 7</t>
  </si>
  <si>
    <t>Elementy mechaniczne</t>
  </si>
  <si>
    <t>Dostawca 9</t>
  </si>
  <si>
    <t>Usługa informatyczna</t>
  </si>
  <si>
    <t>DK 185</t>
  </si>
  <si>
    <t>DK 190</t>
  </si>
  <si>
    <t>DK 192</t>
  </si>
  <si>
    <t>DK 194</t>
  </si>
  <si>
    <t>DK 195</t>
  </si>
  <si>
    <t>14/564/14</t>
  </si>
  <si>
    <t>Elementy i pozespoły elektroniczne</t>
  </si>
  <si>
    <t>DK 1</t>
  </si>
  <si>
    <t>DK 2</t>
  </si>
  <si>
    <t>DK 3</t>
  </si>
  <si>
    <t>DK 4</t>
  </si>
  <si>
    <t>DK 5</t>
  </si>
  <si>
    <t>Lista płac - lipiec 2015</t>
  </si>
  <si>
    <t>Lista płac - sierpień 2015</t>
  </si>
  <si>
    <t>Lista płac - wrzesień 2015</t>
  </si>
  <si>
    <t>Lista płac - październik 2015</t>
  </si>
  <si>
    <t>Lista płac - listopad 2015</t>
  </si>
  <si>
    <t>LP 07/15</t>
  </si>
  <si>
    <t>LP 08/15</t>
  </si>
  <si>
    <t>LP 10/15</t>
  </si>
  <si>
    <t>LP 11/15</t>
  </si>
  <si>
    <t>LP/07/16</t>
  </si>
  <si>
    <t>LP/08/16</t>
  </si>
  <si>
    <t>LP/09/16</t>
  </si>
  <si>
    <t>LP/10/16</t>
  </si>
  <si>
    <t>LP/11/16</t>
  </si>
  <si>
    <t>Lista płac - grudzień 2015</t>
  </si>
  <si>
    <t>LP 01/16</t>
  </si>
  <si>
    <t>LP 02/16</t>
  </si>
  <si>
    <t>LP 03/16</t>
  </si>
  <si>
    <t>LP 04/16</t>
  </si>
  <si>
    <t>Lista płac - styczeń 2016</t>
  </si>
  <si>
    <t>Lista płac - luty 2016</t>
  </si>
  <si>
    <t>Lista płac - marzec 2016</t>
  </si>
  <si>
    <t>Lista płac - kwiecień 2016</t>
  </si>
  <si>
    <t>19/11/2015</t>
  </si>
  <si>
    <t>17/2015</t>
  </si>
  <si>
    <t>22/2015</t>
  </si>
  <si>
    <t>6/11/2015</t>
  </si>
  <si>
    <t>1/2015/22</t>
  </si>
  <si>
    <t>Audyt projektu</t>
  </si>
  <si>
    <t>Poodzespoły mechaniczne i elektroniczne do modyfikacji dla potrzeb testów</t>
  </si>
  <si>
    <t>Dostatwca 10</t>
  </si>
  <si>
    <t>Usługodawca 10</t>
  </si>
  <si>
    <t>Zestawienie amortyzacji 12/15</t>
  </si>
  <si>
    <t>DK 5/16</t>
  </si>
  <si>
    <t>DK 300</t>
  </si>
  <si>
    <t>DK 10/16</t>
  </si>
  <si>
    <t>DK 20/16</t>
  </si>
  <si>
    <t>Jan Kowalski</t>
  </si>
  <si>
    <t>Anna Nowak</t>
  </si>
  <si>
    <t>Andrzej Łysy</t>
  </si>
  <si>
    <t>Wilhelmina Młyńska</t>
  </si>
  <si>
    <t>Anastazja Waligórska</t>
  </si>
  <si>
    <t>DK 20</t>
  </si>
  <si>
    <t>DK 21</t>
  </si>
  <si>
    <t>DK 22</t>
  </si>
  <si>
    <t>DK 23</t>
  </si>
  <si>
    <t>DK 24</t>
  </si>
  <si>
    <t>Dostawca 99 Sp. z o.o.</t>
  </si>
  <si>
    <t>Zestaw serwerów i dodatkowego osprzętu dla potrzeb programu diagnostycznego - 10 zestawów po 3,5 tys. zł</t>
  </si>
  <si>
    <t>43/09/2014</t>
  </si>
  <si>
    <t>Usługa badawczo-pomiarowa nr 2</t>
  </si>
  <si>
    <t>Usługa badawczo-pomiarowa nr 1</t>
  </si>
  <si>
    <t>Usługa badawczo-pomiarowa nr 3</t>
  </si>
  <si>
    <t>Usługodawca 11</t>
  </si>
  <si>
    <t>Usługodawca 12</t>
  </si>
  <si>
    <t>Usługodawca 13</t>
  </si>
  <si>
    <t>45/M/2014</t>
  </si>
  <si>
    <t>F-ra VAT nr 2015/09/0056</t>
  </si>
  <si>
    <t>01.12.2015</t>
  </si>
  <si>
    <t>Umowa nr 01/12/2015</t>
  </si>
  <si>
    <t>Umowa nr 02/12/2015</t>
  </si>
  <si>
    <t>Umowa nr 03/12/2015</t>
  </si>
  <si>
    <t>Umowa nr 04/12/2015</t>
  </si>
  <si>
    <t>Umowa nr 05/12/2015</t>
  </si>
  <si>
    <t>DK 25</t>
  </si>
  <si>
    <t>DK 26</t>
  </si>
  <si>
    <t>DK 27</t>
  </si>
  <si>
    <t>DK 28</t>
  </si>
  <si>
    <t>Usługodawca 15</t>
  </si>
  <si>
    <t>Elementy i podzespoły mechaniczne</t>
  </si>
  <si>
    <t>Elementy i podzespoły elektroniczne</t>
  </si>
  <si>
    <t>Części elektryczne</t>
  </si>
  <si>
    <t>Dostawca 1</t>
  </si>
  <si>
    <t>Dostawca 3</t>
  </si>
  <si>
    <t>DK 29</t>
  </si>
  <si>
    <t>DK 30</t>
  </si>
  <si>
    <t>04.12.2015</t>
  </si>
  <si>
    <t>10.01.2016</t>
  </si>
  <si>
    <t>DK 1/16</t>
  </si>
  <si>
    <t>DK 2/16</t>
  </si>
  <si>
    <t>DK 3/16</t>
  </si>
  <si>
    <t>19.01.2016</t>
  </si>
  <si>
    <t>02.02.2016</t>
  </si>
  <si>
    <t>14/M/2015</t>
  </si>
  <si>
    <t>15/M/2015</t>
  </si>
  <si>
    <t>2016/01/0006</t>
  </si>
  <si>
    <t>31/16</t>
  </si>
  <si>
    <t>Partner nr 2</t>
  </si>
  <si>
    <t>30-06-2014</t>
  </si>
  <si>
    <t>31-07-2014</t>
  </si>
  <si>
    <t>LP 150/2014</t>
  </si>
  <si>
    <t>LP 220/2014</t>
  </si>
  <si>
    <t>LP 250/2014</t>
  </si>
  <si>
    <t>LP 300/2014</t>
  </si>
  <si>
    <t>LP 350/2014</t>
  </si>
  <si>
    <t>DK/450</t>
  </si>
  <si>
    <t>DK/650</t>
  </si>
  <si>
    <t>DK/800</t>
  </si>
  <si>
    <t>DK/1000</t>
  </si>
  <si>
    <t>DK/1250</t>
  </si>
  <si>
    <t>Lista płac - pozycje nr 1 (Mariusz Wiśniewski), nr 2 (Anna Karminowska i nr 3 (Tadeusz Kowalski).</t>
  </si>
  <si>
    <t>DK / 810</t>
  </si>
  <si>
    <t>DK / 1500</t>
  </si>
  <si>
    <t>DK / 1600</t>
  </si>
  <si>
    <t>DK / 1750</t>
  </si>
  <si>
    <t>Wykonawca 100</t>
  </si>
  <si>
    <t>Wykonawca 200</t>
  </si>
  <si>
    <t>Wykonawca 300</t>
  </si>
  <si>
    <t>Wykonawca 400</t>
  </si>
  <si>
    <t>Wykonawca 500</t>
  </si>
  <si>
    <t>DK / 1800</t>
  </si>
  <si>
    <t>Usługa projektowo-konstrukcyjna instalacji prototypowej (pozycja nr 1)</t>
  </si>
  <si>
    <t>Usługa wykonania elementu prototypu nr 1 (pozycja nr 1)</t>
  </si>
  <si>
    <t>Usługa wykonania elementu prototypu nr 2 (pozycja nr 1)</t>
  </si>
  <si>
    <t>Usługa wykonania elementu prototypu nr 3 (pozycja nr 1)</t>
  </si>
  <si>
    <t>Usługa montażu podsystemów prototypów wsystem złożony (pozycja nr 1)</t>
  </si>
  <si>
    <t>DK / 2400</t>
  </si>
  <si>
    <t>DK / 2500</t>
  </si>
  <si>
    <t>DK / 2520</t>
  </si>
  <si>
    <t>DK / 2540</t>
  </si>
  <si>
    <t>DK / 2550</t>
  </si>
  <si>
    <t>LP 150/2016</t>
  </si>
  <si>
    <t>LP 220/2016</t>
  </si>
  <si>
    <t>LP 250/2016</t>
  </si>
  <si>
    <t>LP 300/2016</t>
  </si>
  <si>
    <t>LP 350/2016</t>
  </si>
  <si>
    <t>Usługodawca 76</t>
  </si>
  <si>
    <t>Element A do budowy prototypu.</t>
  </si>
  <si>
    <t>Wspornik mechaniczny</t>
  </si>
  <si>
    <t>20-12-2015</t>
  </si>
  <si>
    <t>20-11-2015</t>
  </si>
  <si>
    <t>25-11-2015</t>
  </si>
  <si>
    <t>DK / 1950</t>
  </si>
  <si>
    <t>DK / 2300</t>
  </si>
  <si>
    <t>DK / 1960</t>
  </si>
  <si>
    <t>DK / 1970</t>
  </si>
  <si>
    <t>DK / 2600</t>
  </si>
  <si>
    <t>DK / 2610</t>
  </si>
  <si>
    <t>50/12/2015</t>
  </si>
  <si>
    <t>55/02/2016</t>
  </si>
  <si>
    <t>11//02/2016</t>
  </si>
  <si>
    <t>Dostawca 37</t>
  </si>
  <si>
    <t>Dostawca 40</t>
  </si>
  <si>
    <t>Dostawca 43</t>
  </si>
  <si>
    <t>Usługodawca 25</t>
  </si>
  <si>
    <t>Partner nr 3</t>
  </si>
  <si>
    <t>31.03.2016</t>
  </si>
  <si>
    <t>30.04.2016</t>
  </si>
  <si>
    <t>31.05.2016</t>
  </si>
  <si>
    <t>L.P.01/2016</t>
  </si>
  <si>
    <t>L.P.03/2016</t>
  </si>
  <si>
    <t>L.P.02/2016</t>
  </si>
  <si>
    <t>L.P.04/2016</t>
  </si>
  <si>
    <t>L.P.05/2016</t>
  </si>
  <si>
    <t>Lista płac - pozycje nr 1 (Wergiliusz Woda), nr 2 (Bonifacy Łysy) i nr 3 (Krzysztofa Pies).</t>
  </si>
  <si>
    <t>Usługa badawczo-pomiarowa</t>
  </si>
  <si>
    <t>Usługodawca 93</t>
  </si>
  <si>
    <t>Części i podzespoły mechaniczne</t>
  </si>
  <si>
    <t>Cześci i podzespoły elektryczne</t>
  </si>
  <si>
    <t>Cześci i podzespoły elektroniczne</t>
  </si>
  <si>
    <t>Usługa obróbki metali</t>
  </si>
  <si>
    <t>Dostawca 53</t>
  </si>
  <si>
    <t>Dostawca 54</t>
  </si>
  <si>
    <t>Dostawca 55</t>
  </si>
  <si>
    <t>Wykonawca 68</t>
  </si>
  <si>
    <t>26.01.2016</t>
  </si>
  <si>
    <t>11/01/2016</t>
  </si>
  <si>
    <t>22.04.2016</t>
  </si>
  <si>
    <t>2016/1037</t>
  </si>
  <si>
    <t>2016-19-111148</t>
  </si>
  <si>
    <t>18/04/2016</t>
  </si>
  <si>
    <t>2016/98</t>
  </si>
  <si>
    <t>298/2016</t>
  </si>
  <si>
    <t>E1511024</t>
  </si>
  <si>
    <t>E1409027</t>
  </si>
  <si>
    <t>E1503028</t>
  </si>
  <si>
    <t>E1511025</t>
  </si>
  <si>
    <t>E1512023</t>
  </si>
  <si>
    <t>2015-2016</t>
  </si>
  <si>
    <t>Rachunek do umowy nr 01/12/2015</t>
  </si>
  <si>
    <t>Rachunek do umowy nr 02/12/2015</t>
  </si>
  <si>
    <t>Rachunek do um. nr 05/12/2015</t>
  </si>
  <si>
    <t>Rachunek do um. nr 04/12/2015</t>
  </si>
  <si>
    <t>Rachunek do um. nr 03/12/2015</t>
  </si>
  <si>
    <t>30.06.2014</t>
  </si>
  <si>
    <t>20/14</t>
  </si>
  <si>
    <t>25/M/14</t>
  </si>
  <si>
    <t>26/M/14</t>
  </si>
  <si>
    <t>10/Z/2014</t>
  </si>
  <si>
    <t xml:space="preserve"> 50/2014</t>
  </si>
  <si>
    <t>Partner nr 1</t>
  </si>
  <si>
    <t>E                OP                                  O</t>
  </si>
  <si>
    <t>ŹRÓDŁO: NARODOWE CENTRUM BADAŃ I ROZWOJU, WNIOSEK O PŁATNOŚĆ - PROGRAMY KRAJOWE</t>
  </si>
  <si>
    <t>Uzasadnienie wydatku</t>
  </si>
  <si>
    <t>Wydatek nie zbędny do realizacji projektu, ponieważ…</t>
  </si>
  <si>
    <t>31-08-2014</t>
  </si>
  <si>
    <t>01.09.2014</t>
  </si>
  <si>
    <t>01.02.2015</t>
  </si>
  <si>
    <t>30.11.2015</t>
  </si>
  <si>
    <t>01.04.2015</t>
  </si>
  <si>
    <t>01.06.2016</t>
  </si>
  <si>
    <t>26-11-2015</t>
  </si>
  <si>
    <t>01.11.2016</t>
  </si>
  <si>
    <t>01.01.2016</t>
  </si>
  <si>
    <r>
      <rPr>
        <sz val="11"/>
        <color theme="0"/>
        <rFont val="Calibri"/>
        <family val="2"/>
        <charset val="238"/>
      </rPr>
      <t>Tabela nr 1</t>
    </r>
    <r>
      <rPr>
        <b/>
        <sz val="14"/>
        <color theme="0"/>
        <rFont val="Calibri"/>
        <family val="2"/>
        <charset val="238"/>
      </rPr>
      <t>         PONIESIONE KOSZTY W OKRESIE SPRAWOZDAWCZYM (WNIOSEK O PŁATNOŚĆ ZA OKRES: 06.2014-10.2015)</t>
    </r>
  </si>
  <si>
    <r>
      <rPr>
        <sz val="11"/>
        <color theme="0"/>
        <rFont val="Calibri"/>
        <family val="2"/>
        <charset val="238"/>
      </rPr>
      <t>Tabela nr 1</t>
    </r>
    <r>
      <rPr>
        <b/>
        <sz val="14"/>
        <color theme="0"/>
        <rFont val="Calibri"/>
        <family val="2"/>
        <charset val="238"/>
      </rPr>
      <t xml:space="preserve">         PONIESIONE KOSZTY W OKRESIE SPRAWOZDAWCZYM (WNIOSEK O PŁATNOŚĆ ZA OKRES: 11.2015-05.2016)  </t>
    </r>
  </si>
  <si>
    <r>
      <rPr>
        <sz val="11"/>
        <color theme="0"/>
        <rFont val="Calibri"/>
        <family val="2"/>
        <charset val="238"/>
      </rPr>
      <t>Tabela nr 2</t>
    </r>
    <r>
      <rPr>
        <b/>
        <sz val="14"/>
        <color theme="0"/>
        <rFont val="Calibri"/>
        <family val="2"/>
        <charset val="238"/>
      </rPr>
      <t xml:space="preserve">         PONIESIONE KOSZTY NARASTAJĄCO OD POCZĄTKU REALIZACJI PROJEKTU  (SUMA WNIOSKÓW O PŁATNOŚĆ: 06.2014-05.2016)                                                                                                                                                                    </t>
    </r>
  </si>
  <si>
    <t>ŹRÓDŁO: OPRACOWANIE WŁASNE NA PODSTAWIE RAPORT KOŃCOWY CZ. B - PROGRAM GEKON</t>
  </si>
  <si>
    <t>UWAGI: ŹRÓDŁO: NARODOWE CENTRUM BADAŃ I ROZWOJU, "ZAŁĄCZNIK 1 DO RAPORTU KOŃCOWEGO CZ. B - PROGRAM GEKON" (Z WYŁĄCZENIEM KOLUMNY N - OPRACOWANIE WŁASNE)</t>
  </si>
  <si>
    <t>ŹRÓDŁO: NARODOWE CENTRUM BADAŃ I ROZWOJU, "ZAŁĄCZNIK 1 DO RAPORTU KOŃCOWEGO CZ. B - PROGRAM GEKON" (Z WYŁĄCZENIEM KOLUMNY N - OPRACOWANIE WŁASNE)</t>
  </si>
  <si>
    <t>ŹRÓDŁO: OPRACOWANIE WŁASNE</t>
  </si>
</sst>
</file>

<file path=xl/styles.xml><?xml version="1.0" encoding="utf-8"?>
<styleSheet xmlns="http://schemas.openxmlformats.org/spreadsheetml/2006/main">
  <numFmts count="6">
    <numFmt numFmtId="164" formatCode="yyyy/mm/dd;@"/>
    <numFmt numFmtId="165" formatCode="#,##0.00\ &quot;zł&quot;"/>
    <numFmt numFmtId="166" formatCode="d/mm/yyyy"/>
    <numFmt numFmtId="167" formatCode="#,##0.00\ [$zł-415];[Red]\-#,##0.00\ [$zł-415]"/>
    <numFmt numFmtId="168" formatCode="#,##0.00\ _z_ł"/>
    <numFmt numFmtId="169" formatCode="_(* #,##0.00_);_(* \(#,##0.00\);_(* &quot;-&quot;??_);_(@_)"/>
  </numFmts>
  <fonts count="92">
    <font>
      <sz val="11"/>
      <color theme="1"/>
      <name val="Czcionka tekstu podstawowego"/>
      <family val="2"/>
      <charset val="238"/>
    </font>
    <font>
      <b/>
      <sz val="11"/>
      <color rgb="FFFFFFFF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FFFFFF"/>
      <name val="Wingdings"/>
      <charset val="2"/>
    </font>
    <font>
      <b/>
      <sz val="8"/>
      <color rgb="FFFFFFFF"/>
      <name val="Calibri"/>
      <family val="2"/>
      <charset val="238"/>
    </font>
    <font>
      <b/>
      <sz val="9"/>
      <color rgb="FFFFFFFF"/>
      <name val="Calibri"/>
      <family val="2"/>
      <charset val="238"/>
    </font>
    <font>
      <b/>
      <sz val="9"/>
      <name val="Calibri"/>
      <family val="2"/>
      <charset val="238"/>
    </font>
    <font>
      <b/>
      <sz val="9"/>
      <color theme="1"/>
      <name val="Czcionka tekstu podstawowego"/>
      <charset val="238"/>
    </font>
    <font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9"/>
      <color theme="0"/>
      <name val="Czcionka tekstu podstawowego"/>
      <charset val="238"/>
    </font>
    <font>
      <b/>
      <sz val="10"/>
      <color rgb="FF000000"/>
      <name val="Calibri"/>
      <family val="2"/>
      <charset val="238"/>
    </font>
    <font>
      <b/>
      <vertAlign val="superscript"/>
      <sz val="9"/>
      <color rgb="FF000000"/>
      <name val="Calibri"/>
      <family val="2"/>
      <charset val="238"/>
    </font>
    <font>
      <vertAlign val="superscript"/>
      <sz val="9"/>
      <color indexed="8"/>
      <name val="Calibri"/>
      <family val="2"/>
      <charset val="238"/>
    </font>
    <font>
      <sz val="9"/>
      <color theme="1"/>
      <name val="Czcionka tekstu podstawowego"/>
      <family val="2"/>
      <charset val="238"/>
    </font>
    <font>
      <b/>
      <vertAlign val="superscript"/>
      <sz val="7"/>
      <color rgb="FF00000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color rgb="FFFFFFF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</font>
    <font>
      <b/>
      <sz val="11"/>
      <color theme="1"/>
      <name val="Czcionka tekstu podstawowego"/>
      <charset val="238"/>
    </font>
    <font>
      <sz val="8"/>
      <color theme="1"/>
      <name val="Cambria"/>
      <family val="1"/>
      <charset val="238"/>
      <scheme val="major"/>
    </font>
    <font>
      <b/>
      <sz val="11"/>
      <color indexed="9"/>
      <name val="Calibri"/>
      <family val="2"/>
      <charset val="238"/>
    </font>
    <font>
      <sz val="10"/>
      <color indexed="9"/>
      <name val="Wingdings"/>
      <charset val="2"/>
    </font>
    <font>
      <b/>
      <sz val="10"/>
      <color indexed="8"/>
      <name val="Calibri"/>
      <family val="2"/>
      <charset val="238"/>
    </font>
    <font>
      <sz val="10"/>
      <color indexed="8"/>
      <name val="Czcionka tekstu podstawowego"/>
      <family val="2"/>
      <charset val="238"/>
    </font>
    <font>
      <b/>
      <sz val="7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indexed="9"/>
      <name val="Czcionka tekstu podstawowego"/>
      <charset val="238"/>
    </font>
    <font>
      <b/>
      <sz val="9"/>
      <color indexed="8"/>
      <name val="Czcionka tekstu podstawowego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rgb="FF000000"/>
      <name val="Calibri"/>
      <family val="2"/>
      <charset val="238"/>
    </font>
    <font>
      <b/>
      <sz val="6"/>
      <color rgb="FF000000"/>
      <name val="Calibri"/>
      <family val="2"/>
      <charset val="238"/>
    </font>
    <font>
      <b/>
      <sz val="7"/>
      <color rgb="FF000000"/>
      <name val="Times New Roman"/>
      <family val="1"/>
      <charset val="238"/>
    </font>
    <font>
      <b/>
      <sz val="5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0070C0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sz val="9"/>
      <color rgb="FFFFFFFF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vertAlign val="superscript"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8"/>
      <color rgb="FFFF0000"/>
      <name val="Calibri"/>
      <family val="2"/>
      <charset val="238"/>
    </font>
    <font>
      <sz val="11"/>
      <color indexed="8"/>
      <name val="Czcionka tekstu podstawowego"/>
      <family val="2"/>
    </font>
    <font>
      <b/>
      <sz val="11"/>
      <color indexed="9"/>
      <name val="Wingdings"/>
      <charset val="2"/>
    </font>
    <font>
      <sz val="7"/>
      <color indexed="8"/>
      <name val="Calibri"/>
      <family val="2"/>
      <charset val="238"/>
    </font>
    <font>
      <b/>
      <vertAlign val="superscript"/>
      <sz val="9"/>
      <color indexed="8"/>
      <name val="Calibri"/>
      <family val="2"/>
      <charset val="238"/>
    </font>
    <font>
      <b/>
      <sz val="9"/>
      <color indexed="9"/>
      <name val="Calibri"/>
      <family val="2"/>
      <charset val="238"/>
    </font>
    <font>
      <b/>
      <sz val="8"/>
      <color indexed="9"/>
      <name val="Calibri"/>
      <family val="2"/>
      <charset val="238"/>
    </font>
    <font>
      <sz val="10"/>
      <name val="Verdana"/>
    </font>
    <font>
      <b/>
      <sz val="9"/>
      <color indexed="9"/>
      <name val="Czcionka tekstu podstawowego"/>
    </font>
    <font>
      <b/>
      <sz val="9"/>
      <color indexed="8"/>
      <name val="Czcionka tekstu podstawowego"/>
    </font>
    <font>
      <sz val="9"/>
      <color indexed="8"/>
      <name val="Czcionka tekstu podstawowego"/>
      <family val="2"/>
    </font>
    <font>
      <b/>
      <sz val="8"/>
      <color rgb="FF7030A0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rgb="FF004376"/>
      <name val="Arial"/>
      <family val="2"/>
      <charset val="238"/>
    </font>
    <font>
      <sz val="7"/>
      <color theme="1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b/>
      <sz val="12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8"/>
      <color indexed="8"/>
      <name val="Cambria"/>
      <family val="1"/>
      <charset val="238"/>
      <scheme val="major"/>
    </font>
  </fonts>
  <fills count="3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C1E4FF"/>
        <bgColor indexed="64"/>
      </patternFill>
    </fill>
    <fill>
      <patternFill patternType="solid">
        <fgColor rgb="FF5F497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0070C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9E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595959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FFFF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3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9"/>
      </diagonal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 diagonalUp="1" diagonalDown="1">
      <left/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21" fillId="0" borderId="0"/>
    <xf numFmtId="0" fontId="37" fillId="0" borderId="0"/>
    <xf numFmtId="0" fontId="59" fillId="0" borderId="0"/>
    <xf numFmtId="0" fontId="63" fillId="0" borderId="0"/>
    <xf numFmtId="0" fontId="63" fillId="0" borderId="0"/>
    <xf numFmtId="0" fontId="69" fillId="0" borderId="0"/>
    <xf numFmtId="0" fontId="77" fillId="0" borderId="0"/>
    <xf numFmtId="0" fontId="76" fillId="0" borderId="0"/>
  </cellStyleXfs>
  <cellXfs count="553">
    <xf numFmtId="0" fontId="0" fillId="0" borderId="0" xfId="0"/>
    <xf numFmtId="4" fontId="4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wrapText="1"/>
    </xf>
    <xf numFmtId="164" fontId="4" fillId="4" borderId="2" xfId="0" applyNumberFormat="1" applyFont="1" applyFill="1" applyBorder="1" applyAlignment="1">
      <alignment horizontal="center" wrapText="1"/>
    </xf>
    <xf numFmtId="4" fontId="7" fillId="6" borderId="1" xfId="0" applyNumberFormat="1" applyFont="1" applyFill="1" applyBorder="1" applyAlignment="1">
      <alignment horizontal="right" wrapText="1"/>
    </xf>
    <xf numFmtId="0" fontId="4" fillId="6" borderId="3" xfId="0" applyFont="1" applyFill="1" applyBorder="1" applyAlignment="1">
      <alignment horizontal="center" wrapText="1"/>
    </xf>
    <xf numFmtId="164" fontId="4" fillId="6" borderId="3" xfId="0" applyNumberFormat="1" applyFont="1" applyFill="1" applyBorder="1" applyAlignment="1">
      <alignment horizontal="center" wrapText="1"/>
    </xf>
    <xf numFmtId="4" fontId="8" fillId="7" borderId="1" xfId="0" applyNumberFormat="1" applyFont="1" applyFill="1" applyBorder="1" applyAlignment="1">
      <alignment horizontal="right" wrapText="1"/>
    </xf>
    <xf numFmtId="0" fontId="4" fillId="7" borderId="3" xfId="0" applyFont="1" applyFill="1" applyBorder="1" applyAlignment="1">
      <alignment horizontal="center" wrapText="1"/>
    </xf>
    <xf numFmtId="164" fontId="4" fillId="7" borderId="3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/>
    <xf numFmtId="0" fontId="5" fillId="3" borderId="0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0" fillId="0" borderId="0" xfId="0"/>
    <xf numFmtId="0" fontId="19" fillId="0" borderId="0" xfId="0" applyFont="1"/>
    <xf numFmtId="0" fontId="17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wrapText="1"/>
    </xf>
    <xf numFmtId="4" fontId="9" fillId="0" borderId="0" xfId="0" applyNumberFormat="1" applyFont="1" applyAlignment="1">
      <alignment wrapText="1"/>
    </xf>
    <xf numFmtId="4" fontId="0" fillId="0" borderId="0" xfId="0" applyNumberFormat="1"/>
    <xf numFmtId="9" fontId="23" fillId="0" borderId="0" xfId="0" applyNumberFormat="1" applyFont="1" applyFill="1"/>
    <xf numFmtId="2" fontId="23" fillId="0" borderId="0" xfId="0" applyNumberFormat="1" applyFont="1" applyFill="1"/>
    <xf numFmtId="168" fontId="24" fillId="8" borderId="5" xfId="0" applyNumberFormat="1" applyFont="1" applyFill="1" applyBorder="1" applyAlignment="1">
      <alignment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horizontal="left" wrapText="1"/>
    </xf>
    <xf numFmtId="0" fontId="24" fillId="8" borderId="5" xfId="0" applyFont="1" applyFill="1" applyBorder="1" applyAlignment="1">
      <alignment horizontal="center" vertical="center" wrapText="1"/>
    </xf>
    <xf numFmtId="168" fontId="24" fillId="8" borderId="1" xfId="0" applyNumberFormat="1" applyFont="1" applyFill="1" applyBorder="1" applyAlignment="1">
      <alignment vertical="center"/>
    </xf>
    <xf numFmtId="0" fontId="26" fillId="9" borderId="0" xfId="0" applyFont="1" applyFill="1" applyBorder="1" applyAlignment="1">
      <alignment horizontal="left" wrapText="1"/>
    </xf>
    <xf numFmtId="0" fontId="26" fillId="9" borderId="0" xfId="0" applyFont="1" applyFill="1" applyBorder="1" applyAlignment="1">
      <alignment wrapText="1"/>
    </xf>
    <xf numFmtId="0" fontId="27" fillId="10" borderId="1" xfId="0" applyFont="1" applyFill="1" applyBorder="1" applyAlignment="1">
      <alignment horizontal="center" vertical="center" wrapText="1"/>
    </xf>
    <xf numFmtId="0" fontId="29" fillId="10" borderId="1" xfId="0" applyNumberFormat="1" applyFont="1" applyFill="1" applyBorder="1" applyAlignment="1">
      <alignment horizontal="center" vertical="center" wrapText="1"/>
    </xf>
    <xf numFmtId="0" fontId="29" fillId="10" borderId="11" xfId="0" applyNumberFormat="1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wrapText="1"/>
    </xf>
    <xf numFmtId="4" fontId="31" fillId="12" borderId="1" xfId="0" applyNumberFormat="1" applyFont="1" applyFill="1" applyBorder="1" applyAlignment="1">
      <alignment horizontal="right" wrapText="1"/>
    </xf>
    <xf numFmtId="0" fontId="27" fillId="12" borderId="19" xfId="0" applyFont="1" applyFill="1" applyBorder="1" applyAlignment="1">
      <alignment horizontal="center" wrapText="1"/>
    </xf>
    <xf numFmtId="164" fontId="27" fillId="12" borderId="19" xfId="0" applyNumberFormat="1" applyFont="1" applyFill="1" applyBorder="1" applyAlignment="1">
      <alignment horizontal="center" wrapText="1"/>
    </xf>
    <xf numFmtId="4" fontId="32" fillId="13" borderId="1" xfId="0" applyNumberFormat="1" applyFont="1" applyFill="1" applyBorder="1" applyAlignment="1">
      <alignment horizontal="right" wrapText="1"/>
    </xf>
    <xf numFmtId="0" fontId="27" fillId="13" borderId="19" xfId="0" applyFont="1" applyFill="1" applyBorder="1" applyAlignment="1">
      <alignment horizontal="center" wrapText="1"/>
    </xf>
    <xf numFmtId="164" fontId="27" fillId="13" borderId="19" xfId="0" applyNumberFormat="1" applyFont="1" applyFill="1" applyBorder="1" applyAlignment="1">
      <alignment horizontal="center" wrapText="1"/>
    </xf>
    <xf numFmtId="0" fontId="34" fillId="9" borderId="0" xfId="0" applyFont="1" applyFill="1" applyAlignment="1">
      <alignment horizontal="center" vertical="center" wrapText="1"/>
    </xf>
    <xf numFmtId="0" fontId="35" fillId="0" borderId="0" xfId="0" applyFont="1" applyAlignment="1">
      <alignment wrapText="1"/>
    </xf>
    <xf numFmtId="0" fontId="33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6" fillId="0" borderId="0" xfId="0" applyFont="1" applyAlignment="1"/>
    <xf numFmtId="0" fontId="3" fillId="2" borderId="25" xfId="0" applyFont="1" applyFill="1" applyBorder="1" applyAlignment="1">
      <alignment horizontal="center" wrapText="1"/>
    </xf>
    <xf numFmtId="0" fontId="3" fillId="2" borderId="24" xfId="0" applyFont="1" applyFill="1" applyBorder="1" applyAlignment="1">
      <alignment horizontal="center" wrapText="1"/>
    </xf>
    <xf numFmtId="0" fontId="39" fillId="2" borderId="26" xfId="0" applyFont="1" applyFill="1" applyBorder="1" applyAlignment="1">
      <alignment horizontal="center" wrapText="1"/>
    </xf>
    <xf numFmtId="0" fontId="10" fillId="2" borderId="25" xfId="0" applyFont="1" applyFill="1" applyBorder="1" applyAlignment="1">
      <alignment wrapText="1"/>
    </xf>
    <xf numFmtId="4" fontId="42" fillId="2" borderId="25" xfId="0" applyNumberFormat="1" applyFont="1" applyFill="1" applyBorder="1" applyAlignment="1">
      <alignment horizontal="center" wrapText="1"/>
    </xf>
    <xf numFmtId="0" fontId="42" fillId="2" borderId="25" xfId="0" applyFont="1" applyFill="1" applyBorder="1" applyAlignment="1">
      <alignment horizontal="center" wrapText="1"/>
    </xf>
    <xf numFmtId="4" fontId="38" fillId="14" borderId="25" xfId="0" applyNumberFormat="1" applyFont="1" applyFill="1" applyBorder="1" applyAlignment="1">
      <alignment horizontal="center" wrapText="1"/>
    </xf>
    <xf numFmtId="0" fontId="38" fillId="14" borderId="28" xfId="0" applyFont="1" applyFill="1" applyBorder="1" applyAlignment="1">
      <alignment horizontal="right" wrapText="1"/>
    </xf>
    <xf numFmtId="0" fontId="2" fillId="2" borderId="39" xfId="0" applyFont="1" applyFill="1" applyBorder="1" applyAlignment="1">
      <alignment horizontal="center" textRotation="90" wrapText="1"/>
    </xf>
    <xf numFmtId="0" fontId="0" fillId="2" borderId="39" xfId="0" applyFill="1" applyBorder="1" applyAlignment="1">
      <alignment textRotation="90" wrapText="1"/>
    </xf>
    <xf numFmtId="0" fontId="0" fillId="2" borderId="38" xfId="0" applyFill="1" applyBorder="1" applyAlignment="1">
      <alignment textRotation="90" wrapText="1"/>
    </xf>
    <xf numFmtId="0" fontId="43" fillId="2" borderId="41" xfId="0" applyFont="1" applyFill="1" applyBorder="1" applyAlignment="1">
      <alignment horizontal="center" wrapText="1"/>
    </xf>
    <xf numFmtId="0" fontId="43" fillId="2" borderId="40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10" fillId="2" borderId="40" xfId="0" applyFont="1" applyFill="1" applyBorder="1" applyAlignment="1">
      <alignment horizontal="center" wrapText="1"/>
    </xf>
    <xf numFmtId="4" fontId="10" fillId="2" borderId="40" xfId="0" applyNumberFormat="1" applyFont="1" applyFill="1" applyBorder="1" applyAlignment="1">
      <alignment horizontal="center" wrapText="1"/>
    </xf>
    <xf numFmtId="0" fontId="10" fillId="2" borderId="41" xfId="0" applyFont="1" applyFill="1" applyBorder="1" applyAlignment="1">
      <alignment horizontal="center" vertical="top" wrapText="1"/>
    </xf>
    <xf numFmtId="0" fontId="10" fillId="2" borderId="40" xfId="0" applyFont="1" applyFill="1" applyBorder="1" applyAlignment="1">
      <alignment horizontal="center" vertical="top" wrapText="1"/>
    </xf>
    <xf numFmtId="4" fontId="2" fillId="15" borderId="40" xfId="0" applyNumberFormat="1" applyFont="1" applyFill="1" applyBorder="1" applyAlignment="1">
      <alignment horizontal="center" wrapText="1"/>
    </xf>
    <xf numFmtId="0" fontId="21" fillId="0" borderId="0" xfId="1"/>
    <xf numFmtId="0" fontId="44" fillId="16" borderId="36" xfId="1" applyFont="1" applyFill="1" applyBorder="1" applyAlignment="1">
      <alignment horizontal="center" wrapText="1"/>
    </xf>
    <xf numFmtId="0" fontId="11" fillId="0" borderId="36" xfId="1" applyFont="1" applyFill="1" applyBorder="1" applyAlignment="1">
      <alignment horizontal="center" wrapText="1"/>
    </xf>
    <xf numFmtId="0" fontId="11" fillId="0" borderId="43" xfId="1" applyFont="1" applyBorder="1" applyAlignment="1">
      <alignment horizontal="center" wrapText="1"/>
    </xf>
    <xf numFmtId="0" fontId="45" fillId="0" borderId="35" xfId="1" applyFont="1" applyBorder="1" applyAlignment="1">
      <alignment horizontal="center" wrapText="1"/>
    </xf>
    <xf numFmtId="0" fontId="46" fillId="0" borderId="43" xfId="1" applyFont="1" applyBorder="1" applyAlignment="1">
      <alignment horizontal="center" wrapText="1"/>
    </xf>
    <xf numFmtId="0" fontId="45" fillId="0" borderId="43" xfId="1" applyFont="1" applyBorder="1" applyAlignment="1">
      <alignment horizontal="center" wrapText="1"/>
    </xf>
    <xf numFmtId="0" fontId="11" fillId="0" borderId="37" xfId="1" applyFont="1" applyBorder="1" applyAlignment="1">
      <alignment horizontal="center" wrapText="1"/>
    </xf>
    <xf numFmtId="0" fontId="11" fillId="0" borderId="44" xfId="1" applyFont="1" applyBorder="1" applyAlignment="1">
      <alignment horizontal="center" wrapText="1"/>
    </xf>
    <xf numFmtId="4" fontId="47" fillId="0" borderId="45" xfId="1" applyNumberFormat="1" applyFont="1" applyBorder="1" applyAlignment="1">
      <alignment horizontal="center" wrapText="1"/>
    </xf>
    <xf numFmtId="4" fontId="48" fillId="0" borderId="46" xfId="1" applyNumberFormat="1" applyFont="1" applyBorder="1" applyAlignment="1">
      <alignment horizontal="center" wrapText="1"/>
    </xf>
    <xf numFmtId="4" fontId="49" fillId="0" borderId="45" xfId="1" applyNumberFormat="1" applyFont="1" applyBorder="1" applyAlignment="1">
      <alignment horizontal="center" wrapText="1"/>
    </xf>
    <xf numFmtId="4" fontId="48" fillId="0" borderId="45" xfId="1" applyNumberFormat="1" applyFont="1" applyBorder="1" applyAlignment="1">
      <alignment horizontal="center" wrapText="1"/>
    </xf>
    <xf numFmtId="4" fontId="49" fillId="0" borderId="47" xfId="1" applyNumberFormat="1" applyFont="1" applyBorder="1" applyAlignment="1">
      <alignment horizontal="center"/>
    </xf>
    <xf numFmtId="4" fontId="48" fillId="0" borderId="48" xfId="1" applyNumberFormat="1" applyFont="1" applyBorder="1" applyAlignment="1">
      <alignment horizontal="center"/>
    </xf>
    <xf numFmtId="4" fontId="48" fillId="0" borderId="46" xfId="1" applyNumberFormat="1" applyFont="1" applyBorder="1" applyAlignment="1">
      <alignment horizontal="center"/>
    </xf>
    <xf numFmtId="4" fontId="49" fillId="0" borderId="45" xfId="1" applyNumberFormat="1" applyFont="1" applyBorder="1" applyAlignment="1">
      <alignment horizontal="center"/>
    </xf>
    <xf numFmtId="10" fontId="47" fillId="0" borderId="48" xfId="1" applyNumberFormat="1" applyFont="1" applyBorder="1" applyAlignment="1">
      <alignment horizontal="center"/>
    </xf>
    <xf numFmtId="0" fontId="11" fillId="0" borderId="49" xfId="1" applyFont="1" applyBorder="1" applyAlignment="1">
      <alignment horizontal="center" wrapText="1"/>
    </xf>
    <xf numFmtId="4" fontId="47" fillId="0" borderId="50" xfId="1" applyNumberFormat="1" applyFont="1" applyBorder="1" applyAlignment="1">
      <alignment horizontal="center" wrapText="1"/>
    </xf>
    <xf numFmtId="4" fontId="48" fillId="0" borderId="4" xfId="1" applyNumberFormat="1" applyFont="1" applyBorder="1" applyAlignment="1">
      <alignment horizontal="center" wrapText="1"/>
    </xf>
    <xf numFmtId="4" fontId="49" fillId="0" borderId="50" xfId="1" applyNumberFormat="1" applyFont="1" applyBorder="1" applyAlignment="1">
      <alignment horizontal="center" wrapText="1"/>
    </xf>
    <xf numFmtId="4" fontId="48" fillId="0" borderId="47" xfId="1" applyNumberFormat="1" applyFont="1" applyBorder="1" applyAlignment="1">
      <alignment horizontal="center"/>
    </xf>
    <xf numFmtId="4" fontId="48" fillId="0" borderId="4" xfId="1" applyNumberFormat="1" applyFont="1" applyBorder="1" applyAlignment="1">
      <alignment horizontal="center"/>
    </xf>
    <xf numFmtId="4" fontId="49" fillId="0" borderId="50" xfId="1" applyNumberFormat="1" applyFont="1" applyBorder="1" applyAlignment="1">
      <alignment horizontal="center"/>
    </xf>
    <xf numFmtId="10" fontId="47" fillId="0" borderId="47" xfId="1" applyNumberFormat="1" applyFont="1" applyBorder="1" applyAlignment="1">
      <alignment horizontal="center"/>
    </xf>
    <xf numFmtId="0" fontId="11" fillId="0" borderId="51" xfId="1" applyFont="1" applyBorder="1" applyAlignment="1">
      <alignment horizontal="center" wrapText="1"/>
    </xf>
    <xf numFmtId="4" fontId="47" fillId="0" borderId="52" xfId="1" applyNumberFormat="1" applyFont="1" applyBorder="1" applyAlignment="1">
      <alignment horizontal="center" wrapText="1"/>
    </xf>
    <xf numFmtId="4" fontId="48" fillId="0" borderId="53" xfId="1" applyNumberFormat="1" applyFont="1" applyBorder="1" applyAlignment="1">
      <alignment horizontal="center" wrapText="1"/>
    </xf>
    <xf numFmtId="4" fontId="49" fillId="0" borderId="52" xfId="1" applyNumberFormat="1" applyFont="1" applyBorder="1" applyAlignment="1">
      <alignment horizontal="center" wrapText="1"/>
    </xf>
    <xf numFmtId="4" fontId="48" fillId="0" borderId="52" xfId="1" applyNumberFormat="1" applyFont="1" applyBorder="1" applyAlignment="1">
      <alignment horizontal="center" wrapText="1"/>
    </xf>
    <xf numFmtId="4" fontId="48" fillId="0" borderId="54" xfId="1" applyNumberFormat="1" applyFont="1" applyBorder="1" applyAlignment="1">
      <alignment horizontal="center"/>
    </xf>
    <xf numFmtId="4" fontId="48" fillId="0" borderId="53" xfId="1" applyNumberFormat="1" applyFont="1" applyBorder="1" applyAlignment="1">
      <alignment horizontal="center"/>
    </xf>
    <xf numFmtId="0" fontId="11" fillId="0" borderId="36" xfId="1" applyFont="1" applyBorder="1" applyAlignment="1">
      <alignment horizontal="center"/>
    </xf>
    <xf numFmtId="0" fontId="11" fillId="16" borderId="36" xfId="1" applyFont="1" applyFill="1" applyBorder="1" applyAlignment="1">
      <alignment horizontal="center"/>
    </xf>
    <xf numFmtId="4" fontId="11" fillId="0" borderId="43" xfId="1" applyNumberFormat="1" applyFont="1" applyBorder="1" applyAlignment="1">
      <alignment horizontal="center"/>
    </xf>
    <xf numFmtId="4" fontId="45" fillId="0" borderId="43" xfId="1" applyNumberFormat="1" applyFont="1" applyBorder="1" applyAlignment="1">
      <alignment horizontal="center"/>
    </xf>
    <xf numFmtId="4" fontId="50" fillId="0" borderId="35" xfId="1" applyNumberFormat="1" applyFont="1" applyBorder="1" applyAlignment="1">
      <alignment horizontal="center"/>
    </xf>
    <xf numFmtId="4" fontId="50" fillId="0" borderId="43" xfId="1" applyNumberFormat="1" applyFont="1" applyBorder="1" applyAlignment="1">
      <alignment horizontal="center"/>
    </xf>
    <xf numFmtId="4" fontId="46" fillId="0" borderId="35" xfId="1" applyNumberFormat="1" applyFont="1" applyBorder="1" applyAlignment="1">
      <alignment horizontal="center"/>
    </xf>
    <xf numFmtId="4" fontId="51" fillId="0" borderId="43" xfId="1" applyNumberFormat="1" applyFont="1" applyBorder="1" applyAlignment="1">
      <alignment horizontal="center"/>
    </xf>
    <xf numFmtId="10" fontId="11" fillId="0" borderId="43" xfId="1" applyNumberFormat="1" applyFont="1" applyBorder="1" applyAlignment="1">
      <alignment horizontal="center"/>
    </xf>
    <xf numFmtId="0" fontId="61" fillId="18" borderId="55" xfId="0" applyFont="1" applyFill="1" applyBorder="1" applyAlignment="1">
      <alignment horizontal="center" wrapText="1"/>
    </xf>
    <xf numFmtId="2" fontId="61" fillId="19" borderId="56" xfId="0" applyNumberFormat="1" applyFont="1" applyFill="1" applyBorder="1" applyAlignment="1">
      <alignment horizontal="center" wrapText="1"/>
    </xf>
    <xf numFmtId="2" fontId="30" fillId="0" borderId="57" xfId="0" applyNumberFormat="1" applyFont="1" applyBorder="1" applyAlignment="1">
      <alignment horizontal="center"/>
    </xf>
    <xf numFmtId="2" fontId="30" fillId="0" borderId="58" xfId="0" applyNumberFormat="1" applyFont="1" applyBorder="1" applyAlignment="1">
      <alignment horizontal="center"/>
    </xf>
    <xf numFmtId="2" fontId="30" fillId="0" borderId="0" xfId="0" applyNumberFormat="1" applyFont="1" applyBorder="1" applyAlignment="1">
      <alignment horizontal="center"/>
    </xf>
    <xf numFmtId="2" fontId="30" fillId="0" borderId="59" xfId="0" applyNumberFormat="1" applyFont="1" applyBorder="1" applyAlignment="1">
      <alignment horizontal="center"/>
    </xf>
    <xf numFmtId="2" fontId="30" fillId="0" borderId="60" xfId="0" applyNumberFormat="1" applyFont="1" applyBorder="1" applyAlignment="1">
      <alignment horizontal="center"/>
    </xf>
    <xf numFmtId="2" fontId="30" fillId="0" borderId="61" xfId="0" applyNumberFormat="1" applyFont="1" applyBorder="1" applyAlignment="1">
      <alignment horizontal="center"/>
    </xf>
    <xf numFmtId="2" fontId="30" fillId="0" borderId="62" xfId="0" applyNumberFormat="1" applyFont="1" applyBorder="1" applyAlignment="1">
      <alignment horizontal="center"/>
    </xf>
    <xf numFmtId="2" fontId="30" fillId="0" borderId="63" xfId="0" applyNumberFormat="1" applyFont="1" applyBorder="1" applyAlignment="1">
      <alignment horizontal="center"/>
    </xf>
    <xf numFmtId="2" fontId="61" fillId="18" borderId="64" xfId="0" applyNumberFormat="1" applyFont="1" applyFill="1" applyBorder="1" applyAlignment="1">
      <alignment horizontal="center"/>
    </xf>
    <xf numFmtId="2" fontId="61" fillId="19" borderId="56" xfId="0" applyNumberFormat="1" applyFont="1" applyFill="1" applyBorder="1" applyAlignment="1">
      <alignment horizontal="center"/>
    </xf>
    <xf numFmtId="2" fontId="61" fillId="19" borderId="65" xfId="0" applyNumberFormat="1" applyFont="1" applyFill="1" applyBorder="1" applyAlignment="1">
      <alignment horizontal="center" wrapText="1"/>
    </xf>
    <xf numFmtId="2" fontId="61" fillId="19" borderId="64" xfId="0" applyNumberFormat="1" applyFont="1" applyFill="1" applyBorder="1" applyAlignment="1">
      <alignment horizontal="center"/>
    </xf>
    <xf numFmtId="2" fontId="30" fillId="0" borderId="50" xfId="0" applyNumberFormat="1" applyFont="1" applyBorder="1" applyAlignment="1">
      <alignment horizontal="center"/>
    </xf>
    <xf numFmtId="2" fontId="30" fillId="0" borderId="52" xfId="0" applyNumberFormat="1" applyFont="1" applyBorder="1" applyAlignment="1">
      <alignment horizontal="center"/>
    </xf>
    <xf numFmtId="2" fontId="62" fillId="0" borderId="45" xfId="0" applyNumberFormat="1" applyFont="1" applyBorder="1" applyAlignment="1">
      <alignment horizontal="center"/>
    </xf>
    <xf numFmtId="2" fontId="62" fillId="0" borderId="50" xfId="0" applyNumberFormat="1" applyFont="1" applyBorder="1" applyAlignment="1">
      <alignment horizontal="center"/>
    </xf>
    <xf numFmtId="0" fontId="63" fillId="0" borderId="0" xfId="4"/>
    <xf numFmtId="0" fontId="26" fillId="3" borderId="0" xfId="4" applyFont="1" applyFill="1" applyBorder="1" applyAlignment="1">
      <alignment horizontal="left" wrapText="1"/>
    </xf>
    <xf numFmtId="0" fontId="52" fillId="3" borderId="0" xfId="4" applyFont="1" applyFill="1" applyBorder="1" applyAlignment="1">
      <alignment horizontal="left" wrapText="1"/>
    </xf>
    <xf numFmtId="0" fontId="26" fillId="3" borderId="0" xfId="4" applyFont="1" applyFill="1" applyBorder="1" applyAlignment="1">
      <alignment wrapText="1"/>
    </xf>
    <xf numFmtId="165" fontId="33" fillId="2" borderId="73" xfId="4" applyNumberFormat="1" applyFont="1" applyFill="1" applyBorder="1" applyAlignment="1">
      <alignment horizontal="right" vertical="center" wrapText="1"/>
    </xf>
    <xf numFmtId="0" fontId="29" fillId="2" borderId="73" xfId="4" applyFont="1" applyFill="1" applyBorder="1" applyAlignment="1">
      <alignment horizontal="center" vertical="center" wrapText="1"/>
    </xf>
    <xf numFmtId="0" fontId="29" fillId="2" borderId="73" xfId="4" applyNumberFormat="1" applyFont="1" applyFill="1" applyBorder="1" applyAlignment="1">
      <alignment horizontal="center" vertical="center" wrapText="1"/>
    </xf>
    <xf numFmtId="0" fontId="29" fillId="2" borderId="72" xfId="4" applyNumberFormat="1" applyFont="1" applyFill="1" applyBorder="1" applyAlignment="1">
      <alignment horizontal="center" vertical="center" wrapText="1"/>
    </xf>
    <xf numFmtId="0" fontId="29" fillId="4" borderId="73" xfId="4" applyNumberFormat="1" applyFont="1" applyFill="1" applyBorder="1" applyAlignment="1">
      <alignment horizontal="center" vertical="center" wrapText="1"/>
    </xf>
    <xf numFmtId="0" fontId="33" fillId="2" borderId="72" xfId="4" applyNumberFormat="1" applyFont="1" applyFill="1" applyBorder="1" applyAlignment="1">
      <alignment horizontal="center" vertical="center" wrapText="1"/>
    </xf>
    <xf numFmtId="0" fontId="33" fillId="2" borderId="73" xfId="4" applyNumberFormat="1" applyFont="1" applyFill="1" applyBorder="1" applyAlignment="1">
      <alignment horizontal="center" vertical="center" wrapText="1"/>
    </xf>
    <xf numFmtId="0" fontId="53" fillId="2" borderId="73" xfId="4" applyNumberFormat="1" applyFont="1" applyFill="1" applyBorder="1" applyAlignment="1">
      <alignment horizontal="left" vertical="center" wrapText="1"/>
    </xf>
    <xf numFmtId="0" fontId="54" fillId="2" borderId="73" xfId="4" applyNumberFormat="1" applyFont="1" applyFill="1" applyBorder="1" applyAlignment="1">
      <alignment horizontal="center" vertical="center" wrapText="1"/>
    </xf>
    <xf numFmtId="0" fontId="54" fillId="2" borderId="73" xfId="4" applyNumberFormat="1" applyFont="1" applyFill="1" applyBorder="1" applyAlignment="1">
      <alignment horizontal="left" vertical="center" wrapText="1"/>
    </xf>
    <xf numFmtId="0" fontId="65" fillId="2" borderId="73" xfId="4" applyNumberFormat="1" applyFont="1" applyFill="1" applyBorder="1" applyAlignment="1">
      <alignment horizontal="center" vertical="center" wrapText="1"/>
    </xf>
    <xf numFmtId="0" fontId="63" fillId="0" borderId="0" xfId="4" applyNumberFormat="1" applyAlignment="1"/>
    <xf numFmtId="165" fontId="19" fillId="0" borderId="73" xfId="1" applyNumberFormat="1" applyFont="1" applyBorder="1" applyAlignment="1">
      <alignment horizontal="right"/>
    </xf>
    <xf numFmtId="4" fontId="33" fillId="2" borderId="73" xfId="4" applyNumberFormat="1" applyFont="1" applyFill="1" applyBorder="1" applyAlignment="1">
      <alignment horizontal="right" wrapText="1"/>
    </xf>
    <xf numFmtId="49" fontId="56" fillId="0" borderId="73" xfId="1" applyNumberFormat="1" applyFont="1" applyBorder="1" applyAlignment="1">
      <alignment horizontal="left"/>
    </xf>
    <xf numFmtId="166" fontId="56" fillId="0" borderId="73" xfId="1" applyNumberFormat="1" applyFont="1" applyBorder="1" applyAlignment="1">
      <alignment horizontal="center"/>
    </xf>
    <xf numFmtId="0" fontId="56" fillId="2" borderId="73" xfId="4" applyFont="1" applyFill="1" applyBorder="1" applyAlignment="1">
      <alignment horizontal="center" wrapText="1"/>
    </xf>
    <xf numFmtId="0" fontId="56" fillId="0" borderId="73" xfId="1" applyFont="1" applyBorder="1" applyAlignment="1">
      <alignment horizontal="left"/>
    </xf>
    <xf numFmtId="0" fontId="19" fillId="2" borderId="73" xfId="4" applyFont="1" applyFill="1" applyBorder="1" applyAlignment="1">
      <alignment horizontal="center" wrapText="1"/>
    </xf>
    <xf numFmtId="165" fontId="22" fillId="0" borderId="73" xfId="1" applyNumberFormat="1" applyFont="1" applyBorder="1" applyAlignment="1">
      <alignment horizontal="right"/>
    </xf>
    <xf numFmtId="165" fontId="33" fillId="4" borderId="73" xfId="4" applyNumberFormat="1" applyFont="1" applyFill="1" applyBorder="1" applyAlignment="1">
      <alignment horizontal="right" wrapText="1"/>
    </xf>
    <xf numFmtId="4" fontId="33" fillId="4" borderId="73" xfId="4" applyNumberFormat="1" applyFont="1" applyFill="1" applyBorder="1" applyAlignment="1">
      <alignment horizontal="right" wrapText="1"/>
    </xf>
    <xf numFmtId="0" fontId="53" fillId="4" borderId="2" xfId="4" applyFont="1" applyFill="1" applyBorder="1" applyAlignment="1">
      <alignment horizontal="left" wrapText="1"/>
    </xf>
    <xf numFmtId="164" fontId="54" fillId="4" borderId="2" xfId="4" applyNumberFormat="1" applyFont="1" applyFill="1" applyBorder="1" applyAlignment="1">
      <alignment horizontal="center" wrapText="1"/>
    </xf>
    <xf numFmtId="0" fontId="53" fillId="4" borderId="2" xfId="4" applyFont="1" applyFill="1" applyBorder="1" applyAlignment="1">
      <alignment horizontal="center" wrapText="1"/>
    </xf>
    <xf numFmtId="0" fontId="54" fillId="4" borderId="2" xfId="4" applyFont="1" applyFill="1" applyBorder="1" applyAlignment="1">
      <alignment horizontal="left" wrapText="1"/>
    </xf>
    <xf numFmtId="0" fontId="19" fillId="4" borderId="2" xfId="4" applyFont="1" applyFill="1" applyBorder="1" applyAlignment="1">
      <alignment horizontal="center" wrapText="1"/>
    </xf>
    <xf numFmtId="165" fontId="19" fillId="2" borderId="73" xfId="4" applyNumberFormat="1" applyFont="1" applyFill="1" applyBorder="1" applyAlignment="1">
      <alignment horizontal="right" wrapText="1"/>
    </xf>
    <xf numFmtId="4" fontId="19" fillId="2" borderId="73" xfId="4" applyNumberFormat="1" applyFont="1" applyFill="1" applyBorder="1" applyAlignment="1">
      <alignment horizontal="right" wrapText="1"/>
    </xf>
    <xf numFmtId="0" fontId="53" fillId="2" borderId="73" xfId="4" applyFont="1" applyFill="1" applyBorder="1" applyAlignment="1">
      <alignment horizontal="left" wrapText="1"/>
    </xf>
    <xf numFmtId="164" fontId="53" fillId="2" borderId="73" xfId="4" applyNumberFormat="1" applyFont="1" applyFill="1" applyBorder="1" applyAlignment="1">
      <alignment horizontal="center" wrapText="1"/>
    </xf>
    <xf numFmtId="0" fontId="53" fillId="2" borderId="73" xfId="4" applyFont="1" applyFill="1" applyBorder="1" applyAlignment="1">
      <alignment horizontal="center" wrapText="1"/>
    </xf>
    <xf numFmtId="165" fontId="33" fillId="2" borderId="73" xfId="4" applyNumberFormat="1" applyFont="1" applyFill="1" applyBorder="1" applyAlignment="1">
      <alignment horizontal="right" wrapText="1"/>
    </xf>
    <xf numFmtId="164" fontId="54" fillId="2" borderId="73" xfId="4" applyNumberFormat="1" applyFont="1" applyFill="1" applyBorder="1" applyAlignment="1">
      <alignment horizontal="center" wrapText="1"/>
    </xf>
    <xf numFmtId="0" fontId="54" fillId="2" borderId="73" xfId="4" applyFont="1" applyFill="1" applyBorder="1" applyAlignment="1">
      <alignment horizontal="left" wrapText="1"/>
    </xf>
    <xf numFmtId="165" fontId="22" fillId="0" borderId="73" xfId="1" applyNumberFormat="1" applyFont="1" applyFill="1" applyBorder="1" applyAlignment="1">
      <alignment horizontal="right"/>
    </xf>
    <xf numFmtId="49" fontId="56" fillId="0" borderId="73" xfId="1" applyNumberFormat="1" applyFont="1" applyFill="1" applyBorder="1" applyAlignment="1">
      <alignment horizontal="left"/>
    </xf>
    <xf numFmtId="166" fontId="56" fillId="0" borderId="73" xfId="1" applyNumberFormat="1" applyFont="1" applyFill="1" applyBorder="1" applyAlignment="1">
      <alignment horizontal="center"/>
    </xf>
    <xf numFmtId="0" fontId="56" fillId="0" borderId="73" xfId="4" applyFont="1" applyFill="1" applyBorder="1" applyAlignment="1">
      <alignment horizontal="center" wrapText="1"/>
    </xf>
    <xf numFmtId="0" fontId="56" fillId="0" borderId="73" xfId="1" applyFont="1" applyFill="1" applyBorder="1" applyAlignment="1">
      <alignment horizontal="left"/>
    </xf>
    <xf numFmtId="165" fontId="22" fillId="0" borderId="73" xfId="4" applyNumberFormat="1" applyFont="1" applyFill="1" applyBorder="1" applyAlignment="1">
      <alignment horizontal="right"/>
    </xf>
    <xf numFmtId="49" fontId="56" fillId="0" borderId="73" xfId="4" applyNumberFormat="1" applyFont="1" applyFill="1" applyBorder="1" applyAlignment="1">
      <alignment horizontal="left"/>
    </xf>
    <xf numFmtId="166" fontId="56" fillId="0" borderId="73" xfId="4" applyNumberFormat="1" applyFont="1" applyFill="1" applyBorder="1" applyAlignment="1">
      <alignment horizontal="center"/>
    </xf>
    <xf numFmtId="0" fontId="56" fillId="0" borderId="73" xfId="4" applyFont="1" applyFill="1" applyBorder="1" applyAlignment="1">
      <alignment horizontal="left"/>
    </xf>
    <xf numFmtId="0" fontId="33" fillId="4" borderId="73" xfId="4" applyFont="1" applyFill="1" applyBorder="1" applyAlignment="1">
      <alignment horizontal="center" vertical="center" wrapText="1"/>
    </xf>
    <xf numFmtId="165" fontId="67" fillId="6" borderId="73" xfId="4" applyNumberFormat="1" applyFont="1" applyFill="1" applyBorder="1" applyAlignment="1">
      <alignment horizontal="right" wrapText="1"/>
    </xf>
    <xf numFmtId="4" fontId="67" fillId="6" borderId="73" xfId="4" applyNumberFormat="1" applyFont="1" applyFill="1" applyBorder="1" applyAlignment="1">
      <alignment horizontal="right" wrapText="1"/>
    </xf>
    <xf numFmtId="0" fontId="53" fillId="6" borderId="3" xfId="4" applyFont="1" applyFill="1" applyBorder="1" applyAlignment="1">
      <alignment horizontal="left" wrapText="1"/>
    </xf>
    <xf numFmtId="164" fontId="54" fillId="6" borderId="3" xfId="4" applyNumberFormat="1" applyFont="1" applyFill="1" applyBorder="1" applyAlignment="1">
      <alignment horizontal="center" wrapText="1"/>
    </xf>
    <xf numFmtId="0" fontId="53" fillId="6" borderId="3" xfId="4" applyFont="1" applyFill="1" applyBorder="1" applyAlignment="1">
      <alignment horizontal="center" wrapText="1"/>
    </xf>
    <xf numFmtId="0" fontId="54" fillId="6" borderId="3" xfId="4" applyFont="1" applyFill="1" applyBorder="1" applyAlignment="1">
      <alignment horizontal="left" wrapText="1"/>
    </xf>
    <xf numFmtId="0" fontId="19" fillId="6" borderId="3" xfId="4" applyFont="1" applyFill="1" applyBorder="1" applyAlignment="1">
      <alignment horizontal="center" wrapText="1"/>
    </xf>
    <xf numFmtId="14" fontId="57" fillId="0" borderId="73" xfId="4" applyNumberFormat="1" applyFont="1" applyBorder="1" applyAlignment="1">
      <alignment horizontal="center"/>
    </xf>
    <xf numFmtId="14" fontId="56" fillId="0" borderId="73" xfId="1" applyNumberFormat="1" applyFont="1" applyBorder="1" applyAlignment="1">
      <alignment horizontal="center"/>
    </xf>
    <xf numFmtId="167" fontId="56" fillId="0" borderId="73" xfId="1" applyNumberFormat="1" applyFont="1" applyBorder="1" applyAlignment="1">
      <alignment horizontal="left"/>
    </xf>
    <xf numFmtId="165" fontId="22" fillId="8" borderId="73" xfId="4" applyNumberFormat="1" applyFont="1" applyFill="1" applyBorder="1" applyAlignment="1">
      <alignment horizontal="right" vertical="center"/>
    </xf>
    <xf numFmtId="1" fontId="56" fillId="8" borderId="73" xfId="4" applyNumberFormat="1" applyFont="1" applyFill="1" applyBorder="1" applyAlignment="1">
      <alignment horizontal="left" vertical="center"/>
    </xf>
    <xf numFmtId="14" fontId="56" fillId="8" borderId="73" xfId="4" applyNumberFormat="1" applyFont="1" applyFill="1" applyBorder="1" applyAlignment="1">
      <alignment horizontal="center" vertical="center"/>
    </xf>
    <xf numFmtId="0" fontId="53" fillId="8" borderId="73" xfId="4" applyFont="1" applyFill="1" applyBorder="1" applyAlignment="1">
      <alignment horizontal="center" wrapText="1"/>
    </xf>
    <xf numFmtId="0" fontId="56" fillId="8" borderId="73" xfId="4" applyFont="1" applyFill="1" applyBorder="1" applyAlignment="1">
      <alignment horizontal="left" vertical="center" wrapText="1"/>
    </xf>
    <xf numFmtId="0" fontId="56" fillId="8" borderId="73" xfId="4" applyFont="1" applyFill="1" applyBorder="1" applyAlignment="1">
      <alignment horizontal="left" vertical="center"/>
    </xf>
    <xf numFmtId="0" fontId="19" fillId="8" borderId="73" xfId="4" applyFont="1" applyFill="1" applyBorder="1" applyAlignment="1">
      <alignment horizontal="center" wrapText="1"/>
    </xf>
    <xf numFmtId="165" fontId="22" fillId="8" borderId="73" xfId="1" applyNumberFormat="1" applyFont="1" applyFill="1" applyBorder="1" applyAlignment="1">
      <alignment horizontal="right"/>
    </xf>
    <xf numFmtId="0" fontId="63" fillId="8" borderId="0" xfId="4" applyFill="1"/>
    <xf numFmtId="0" fontId="56" fillId="8" borderId="73" xfId="1" applyFont="1" applyFill="1" applyBorder="1" applyAlignment="1">
      <alignment horizontal="left"/>
    </xf>
    <xf numFmtId="0" fontId="63" fillId="17" borderId="0" xfId="4" applyFill="1"/>
    <xf numFmtId="0" fontId="22" fillId="8" borderId="73" xfId="4" applyFont="1" applyFill="1" applyBorder="1" applyAlignment="1">
      <alignment horizontal="center" wrapText="1"/>
    </xf>
    <xf numFmtId="0" fontId="56" fillId="8" borderId="73" xfId="4" applyFont="1" applyFill="1" applyBorder="1" applyAlignment="1">
      <alignment horizontal="center" wrapText="1"/>
    </xf>
    <xf numFmtId="0" fontId="54" fillId="4" borderId="2" xfId="4" applyFont="1" applyFill="1" applyBorder="1" applyAlignment="1">
      <alignment horizontal="center" wrapText="1"/>
    </xf>
    <xf numFmtId="0" fontId="54" fillId="2" borderId="73" xfId="4" applyFont="1" applyFill="1" applyBorder="1" applyAlignment="1">
      <alignment horizontal="center" wrapText="1"/>
    </xf>
    <xf numFmtId="0" fontId="54" fillId="6" borderId="3" xfId="4" applyFont="1" applyFill="1" applyBorder="1" applyAlignment="1">
      <alignment horizontal="center" wrapText="1"/>
    </xf>
    <xf numFmtId="165" fontId="8" fillId="7" borderId="73" xfId="4" applyNumberFormat="1" applyFont="1" applyFill="1" applyBorder="1" applyAlignment="1">
      <alignment horizontal="right" wrapText="1"/>
    </xf>
    <xf numFmtId="4" fontId="8" fillId="7" borderId="73" xfId="4" applyNumberFormat="1" applyFont="1" applyFill="1" applyBorder="1" applyAlignment="1">
      <alignment horizontal="right" wrapText="1"/>
    </xf>
    <xf numFmtId="0" fontId="53" fillId="7" borderId="3" xfId="4" applyFont="1" applyFill="1" applyBorder="1" applyAlignment="1">
      <alignment horizontal="left" wrapText="1"/>
    </xf>
    <xf numFmtId="164" fontId="54" fillId="7" borderId="3" xfId="4" applyNumberFormat="1" applyFont="1" applyFill="1" applyBorder="1" applyAlignment="1">
      <alignment horizontal="center" wrapText="1"/>
    </xf>
    <xf numFmtId="0" fontId="54" fillId="7" borderId="3" xfId="4" applyFont="1" applyFill="1" applyBorder="1" applyAlignment="1">
      <alignment horizontal="center" wrapText="1"/>
    </xf>
    <xf numFmtId="0" fontId="54" fillId="7" borderId="3" xfId="4" applyFont="1" applyFill="1" applyBorder="1" applyAlignment="1">
      <alignment horizontal="left" wrapText="1"/>
    </xf>
    <xf numFmtId="0" fontId="19" fillId="7" borderId="3" xfId="4" applyFont="1" applyFill="1" applyBorder="1" applyAlignment="1">
      <alignment horizontal="center" wrapText="1"/>
    </xf>
    <xf numFmtId="0" fontId="71" fillId="0" borderId="0" xfId="4" applyFont="1" applyAlignment="1">
      <alignment wrapText="1"/>
    </xf>
    <xf numFmtId="165" fontId="33" fillId="0" borderId="0" xfId="4" applyNumberFormat="1" applyFont="1" applyAlignment="1">
      <alignment horizontal="right" wrapText="1"/>
    </xf>
    <xf numFmtId="0" fontId="58" fillId="0" borderId="0" xfId="4" applyFont="1" applyAlignment="1">
      <alignment horizontal="left" wrapText="1"/>
    </xf>
    <xf numFmtId="0" fontId="60" fillId="0" borderId="0" xfId="4" applyFont="1" applyAlignment="1">
      <alignment horizontal="center" wrapText="1"/>
    </xf>
    <xf numFmtId="0" fontId="60" fillId="0" borderId="0" xfId="4" applyFont="1" applyAlignment="1">
      <alignment horizontal="left" wrapText="1"/>
    </xf>
    <xf numFmtId="0" fontId="72" fillId="0" borderId="0" xfId="4" applyFont="1" applyAlignment="1">
      <alignment wrapText="1"/>
    </xf>
    <xf numFmtId="0" fontId="33" fillId="0" borderId="0" xfId="4" applyFont="1" applyAlignment="1">
      <alignment horizontal="center"/>
    </xf>
    <xf numFmtId="0" fontId="63" fillId="0" borderId="0" xfId="4" applyAlignment="1">
      <alignment horizontal="center"/>
    </xf>
    <xf numFmtId="165" fontId="19" fillId="0" borderId="0" xfId="4" applyNumberFormat="1" applyFont="1" applyAlignment="1">
      <alignment horizontal="right"/>
    </xf>
    <xf numFmtId="0" fontId="30" fillId="0" borderId="0" xfId="4" applyFont="1" applyAlignment="1">
      <alignment horizontal="center"/>
    </xf>
    <xf numFmtId="0" fontId="58" fillId="0" borderId="0" xfId="4" applyFont="1" applyAlignment="1">
      <alignment horizontal="left"/>
    </xf>
    <xf numFmtId="0" fontId="58" fillId="0" borderId="0" xfId="4" applyFont="1" applyAlignment="1">
      <alignment horizontal="center"/>
    </xf>
    <xf numFmtId="0" fontId="60" fillId="0" borderId="0" xfId="4" applyFont="1" applyAlignment="1">
      <alignment horizontal="center"/>
    </xf>
    <xf numFmtId="0" fontId="63" fillId="0" borderId="0" xfId="4" applyFont="1"/>
    <xf numFmtId="0" fontId="61" fillId="0" borderId="0" xfId="4" applyFont="1" applyAlignment="1"/>
    <xf numFmtId="0" fontId="63" fillId="0" borderId="0" xfId="4" applyAlignment="1"/>
    <xf numFmtId="0" fontId="53" fillId="0" borderId="0" xfId="4" applyFont="1" applyAlignment="1">
      <alignment horizontal="left"/>
    </xf>
    <xf numFmtId="0" fontId="53" fillId="0" borderId="0" xfId="4" applyFont="1" applyAlignment="1">
      <alignment horizontal="center"/>
    </xf>
    <xf numFmtId="0" fontId="54" fillId="0" borderId="0" xfId="4" applyFont="1" applyAlignment="1">
      <alignment horizontal="center"/>
    </xf>
    <xf numFmtId="0" fontId="19" fillId="0" borderId="0" xfId="4" applyFont="1"/>
    <xf numFmtId="0" fontId="72" fillId="0" borderId="0" xfId="4" applyFont="1"/>
    <xf numFmtId="0" fontId="73" fillId="0" borderId="43" xfId="1" applyFont="1" applyBorder="1" applyAlignment="1">
      <alignment horizontal="center" wrapText="1"/>
    </xf>
    <xf numFmtId="4" fontId="74" fillId="0" borderId="47" xfId="1" applyNumberFormat="1" applyFont="1" applyBorder="1" applyAlignment="1">
      <alignment horizontal="center"/>
    </xf>
    <xf numFmtId="4" fontId="73" fillId="0" borderId="43" xfId="1" applyNumberFormat="1" applyFont="1" applyBorder="1" applyAlignment="1">
      <alignment horizontal="center"/>
    </xf>
    <xf numFmtId="165" fontId="8" fillId="20" borderId="73" xfId="4" applyNumberFormat="1" applyFont="1" applyFill="1" applyBorder="1" applyAlignment="1">
      <alignment horizontal="right"/>
    </xf>
    <xf numFmtId="4" fontId="49" fillId="0" borderId="76" xfId="1" applyNumberFormat="1" applyFont="1" applyBorder="1" applyAlignment="1">
      <alignment horizontal="center" wrapText="1"/>
    </xf>
    <xf numFmtId="4" fontId="49" fillId="0" borderId="77" xfId="1" applyNumberFormat="1" applyFont="1" applyBorder="1" applyAlignment="1">
      <alignment horizontal="center" wrapText="1"/>
    </xf>
    <xf numFmtId="4" fontId="49" fillId="0" borderId="78" xfId="1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4" fontId="75" fillId="0" borderId="73" xfId="0" applyNumberFormat="1" applyFont="1" applyBorder="1" applyAlignment="1">
      <alignment horizontal="center" wrapText="1"/>
    </xf>
    <xf numFmtId="0" fontId="75" fillId="0" borderId="83" xfId="0" applyFont="1" applyBorder="1" applyAlignment="1">
      <alignment horizontal="center" wrapText="1"/>
    </xf>
    <xf numFmtId="0" fontId="75" fillId="0" borderId="86" xfId="0" applyFont="1" applyBorder="1" applyAlignment="1">
      <alignment horizontal="center" wrapText="1"/>
    </xf>
    <xf numFmtId="0" fontId="75" fillId="0" borderId="84" xfId="0" applyFont="1" applyBorder="1" applyAlignment="1">
      <alignment horizontal="center" wrapText="1"/>
    </xf>
    <xf numFmtId="0" fontId="75" fillId="0" borderId="79" xfId="0" applyFont="1" applyBorder="1" applyAlignment="1">
      <alignment horizontal="center" wrapText="1"/>
    </xf>
    <xf numFmtId="10" fontId="75" fillId="0" borderId="80" xfId="0" applyNumberFormat="1" applyFont="1" applyBorder="1" applyAlignment="1">
      <alignment horizontal="center" wrapText="1"/>
    </xf>
    <xf numFmtId="0" fontId="75" fillId="0" borderId="81" xfId="0" applyFont="1" applyBorder="1" applyAlignment="1">
      <alignment horizontal="center" wrapText="1"/>
    </xf>
    <xf numFmtId="4" fontId="75" fillId="0" borderId="87" xfId="0" applyNumberFormat="1" applyFont="1" applyBorder="1" applyAlignment="1">
      <alignment horizontal="center" wrapText="1"/>
    </xf>
    <xf numFmtId="10" fontId="75" fillId="0" borderId="82" xfId="0" applyNumberFormat="1" applyFont="1" applyBorder="1" applyAlignment="1">
      <alignment horizontal="center" wrapText="1"/>
    </xf>
    <xf numFmtId="0" fontId="77" fillId="21" borderId="0" xfId="7" applyFill="1" applyBorder="1"/>
    <xf numFmtId="0" fontId="76" fillId="21" borderId="0" xfId="8" applyFill="1" applyBorder="1"/>
    <xf numFmtId="0" fontId="77" fillId="0" borderId="0" xfId="7"/>
    <xf numFmtId="0" fontId="77" fillId="21" borderId="0" xfId="7" applyFont="1" applyFill="1" applyBorder="1"/>
    <xf numFmtId="0" fontId="80" fillId="22" borderId="37" xfId="7" applyFont="1" applyFill="1" applyBorder="1" applyAlignment="1">
      <alignment horizontal="center" vertical="center" wrapText="1"/>
    </xf>
    <xf numFmtId="0" fontId="77" fillId="0" borderId="0" xfId="7" applyFont="1"/>
    <xf numFmtId="0" fontId="44" fillId="21" borderId="0" xfId="7" applyFont="1" applyFill="1" applyBorder="1" applyAlignment="1">
      <alignment horizontal="left" vertical="center" indent="5"/>
    </xf>
    <xf numFmtId="0" fontId="84" fillId="26" borderId="66" xfId="8" applyFont="1" applyFill="1" applyBorder="1" applyAlignment="1">
      <alignment vertical="center" wrapText="1"/>
    </xf>
    <xf numFmtId="0" fontId="84" fillId="23" borderId="66" xfId="8" applyFont="1" applyFill="1" applyBorder="1" applyAlignment="1">
      <alignment vertical="center" wrapText="1"/>
    </xf>
    <xf numFmtId="0" fontId="85" fillId="25" borderId="66" xfId="8" applyFont="1" applyFill="1" applyBorder="1" applyAlignment="1">
      <alignment horizontal="center" wrapText="1"/>
    </xf>
    <xf numFmtId="0" fontId="85" fillId="26" borderId="13" xfId="8" applyFont="1" applyFill="1" applyBorder="1" applyAlignment="1">
      <alignment horizontal="center" wrapText="1"/>
    </xf>
    <xf numFmtId="0" fontId="85" fillId="23" borderId="13" xfId="8" applyFont="1" applyFill="1" applyBorder="1" applyAlignment="1">
      <alignment horizontal="center" wrapText="1"/>
    </xf>
    <xf numFmtId="0" fontId="85" fillId="25" borderId="72" xfId="8" applyFont="1" applyFill="1" applyBorder="1" applyAlignment="1">
      <alignment horizontal="center" vertical="top" wrapText="1"/>
    </xf>
    <xf numFmtId="0" fontId="85" fillId="26" borderId="72" xfId="8" applyFont="1" applyFill="1" applyBorder="1" applyAlignment="1">
      <alignment horizontal="center" vertical="top" wrapText="1"/>
    </xf>
    <xf numFmtId="0" fontId="85" fillId="26" borderId="72" xfId="8" applyFont="1" applyFill="1" applyBorder="1" applyAlignment="1">
      <alignment horizontal="center" vertical="center" wrapText="1"/>
    </xf>
    <xf numFmtId="0" fontId="85" fillId="23" borderId="72" xfId="8" applyFont="1" applyFill="1" applyBorder="1" applyAlignment="1">
      <alignment horizontal="center" vertical="top" wrapText="1"/>
    </xf>
    <xf numFmtId="0" fontId="82" fillId="23" borderId="73" xfId="8" applyFont="1" applyFill="1" applyBorder="1" applyAlignment="1">
      <alignment horizontal="center" vertical="center" wrapText="1"/>
    </xf>
    <xf numFmtId="0" fontId="82" fillId="24" borderId="73" xfId="8" applyFont="1" applyFill="1" applyBorder="1" applyAlignment="1">
      <alignment horizontal="center" vertical="center" wrapText="1"/>
    </xf>
    <xf numFmtId="0" fontId="82" fillId="28" borderId="73" xfId="8" applyFont="1" applyFill="1" applyBorder="1" applyAlignment="1">
      <alignment horizontal="center" vertical="center" wrapText="1"/>
    </xf>
    <xf numFmtId="0" fontId="82" fillId="25" borderId="73" xfId="8" applyFont="1" applyFill="1" applyBorder="1" applyAlignment="1">
      <alignment horizontal="center" vertical="center" wrapText="1"/>
    </xf>
    <xf numFmtId="0" fontId="82" fillId="26" borderId="73" xfId="8" applyFont="1" applyFill="1" applyBorder="1" applyAlignment="1">
      <alignment horizontal="center" vertical="center" wrapText="1"/>
    </xf>
    <xf numFmtId="0" fontId="86" fillId="8" borderId="73" xfId="8" applyFont="1" applyFill="1" applyBorder="1" applyAlignment="1">
      <alignment wrapText="1"/>
    </xf>
    <xf numFmtId="169" fontId="82" fillId="24" borderId="73" xfId="8" applyNumberFormat="1" applyFont="1" applyFill="1" applyBorder="1" applyAlignment="1">
      <alignment horizontal="right" wrapText="1"/>
    </xf>
    <xf numFmtId="169" fontId="86" fillId="8" borderId="73" xfId="8" applyNumberFormat="1" applyFont="1" applyFill="1" applyBorder="1" applyAlignment="1">
      <alignment horizontal="right" wrapText="1"/>
    </xf>
    <xf numFmtId="10" fontId="86" fillId="8" borderId="73" xfId="8" applyNumberFormat="1" applyFont="1" applyFill="1" applyBorder="1" applyAlignment="1">
      <alignment horizontal="center" wrapText="1"/>
    </xf>
    <xf numFmtId="169" fontId="81" fillId="25" borderId="73" xfId="8" applyNumberFormat="1" applyFont="1" applyFill="1" applyBorder="1" applyAlignment="1">
      <alignment horizontal="right" wrapText="1"/>
    </xf>
    <xf numFmtId="0" fontId="82" fillId="21" borderId="73" xfId="8" applyFont="1" applyFill="1" applyBorder="1" applyAlignment="1">
      <alignment horizontal="right" vertical="center" wrapText="1"/>
    </xf>
    <xf numFmtId="169" fontId="81" fillId="24" borderId="73" xfId="8" applyNumberFormat="1" applyFont="1" applyFill="1" applyBorder="1" applyAlignment="1">
      <alignment horizontal="right" wrapText="1"/>
    </xf>
    <xf numFmtId="169" fontId="81" fillId="28" borderId="73" xfId="8" applyNumberFormat="1" applyFont="1" applyFill="1" applyBorder="1" applyAlignment="1">
      <alignment horizontal="right" wrapText="1"/>
    </xf>
    <xf numFmtId="169" fontId="81" fillId="28" borderId="90" xfId="8" applyNumberFormat="1" applyFont="1" applyFill="1" applyBorder="1" applyAlignment="1">
      <alignment horizontal="right" wrapText="1"/>
    </xf>
    <xf numFmtId="169" fontId="81" fillId="26" borderId="73" xfId="8" applyNumberFormat="1" applyFont="1" applyFill="1" applyBorder="1" applyAlignment="1">
      <alignment horizontal="right" wrapText="1"/>
    </xf>
    <xf numFmtId="169" fontId="81" fillId="23" borderId="73" xfId="8" applyNumberFormat="1" applyFont="1" applyFill="1" applyBorder="1" applyAlignment="1">
      <alignment horizontal="right" wrapText="1"/>
    </xf>
    <xf numFmtId="169" fontId="82" fillId="25" borderId="73" xfId="8" applyNumberFormat="1" applyFont="1" applyFill="1" applyBorder="1" applyAlignment="1">
      <alignment horizontal="right" wrapText="1"/>
    </xf>
    <xf numFmtId="0" fontId="86" fillId="8" borderId="73" xfId="8" applyFont="1" applyFill="1" applyBorder="1" applyAlignment="1">
      <alignment vertical="center" wrapText="1"/>
    </xf>
    <xf numFmtId="0" fontId="87" fillId="21" borderId="0" xfId="8" applyFont="1" applyFill="1" applyBorder="1"/>
    <xf numFmtId="0" fontId="76" fillId="0" borderId="0" xfId="8"/>
    <xf numFmtId="0" fontId="82" fillId="21" borderId="73" xfId="8" applyFont="1" applyFill="1" applyBorder="1" applyAlignment="1">
      <alignment horizontal="center" vertical="center" wrapText="1"/>
    </xf>
    <xf numFmtId="169" fontId="81" fillId="24" borderId="73" xfId="8" applyNumberFormat="1" applyFont="1" applyFill="1" applyBorder="1" applyAlignment="1">
      <alignment horizontal="right" vertical="center" wrapText="1"/>
    </xf>
    <xf numFmtId="169" fontId="82" fillId="24" borderId="73" xfId="8" applyNumberFormat="1" applyFont="1" applyFill="1" applyBorder="1" applyAlignment="1">
      <alignment horizontal="right" vertical="center" wrapText="1"/>
    </xf>
    <xf numFmtId="168" fontId="24" fillId="8" borderId="73" xfId="0" applyNumberFormat="1" applyFont="1" applyFill="1" applyBorder="1" applyAlignment="1">
      <alignment vertical="center"/>
    </xf>
    <xf numFmtId="4" fontId="4" fillId="4" borderId="73" xfId="0" applyNumberFormat="1" applyFont="1" applyFill="1" applyBorder="1" applyAlignment="1">
      <alignment horizontal="right" wrapText="1"/>
    </xf>
    <xf numFmtId="4" fontId="19" fillId="10" borderId="1" xfId="0" applyNumberFormat="1" applyFont="1" applyFill="1" applyBorder="1" applyAlignment="1">
      <alignment horizontal="right" wrapText="1"/>
    </xf>
    <xf numFmtId="164" fontId="19" fillId="10" borderId="1" xfId="0" applyNumberFormat="1" applyFont="1" applyFill="1" applyBorder="1" applyAlignment="1">
      <alignment horizontal="center" wrapText="1"/>
    </xf>
    <xf numFmtId="4" fontId="33" fillId="10" borderId="1" xfId="0" applyNumberFormat="1" applyFont="1" applyFill="1" applyBorder="1" applyAlignment="1">
      <alignment horizontal="right" wrapText="1"/>
    </xf>
    <xf numFmtId="0" fontId="33" fillId="10" borderId="18" xfId="0" applyFont="1" applyFill="1" applyBorder="1" applyAlignment="1">
      <alignment horizontal="center" wrapText="1"/>
    </xf>
    <xf numFmtId="164" fontId="33" fillId="10" borderId="18" xfId="0" applyNumberFormat="1" applyFont="1" applyFill="1" applyBorder="1" applyAlignment="1">
      <alignment horizontal="center" wrapText="1"/>
    </xf>
    <xf numFmtId="0" fontId="33" fillId="10" borderId="1" xfId="0" applyFont="1" applyFill="1" applyBorder="1" applyAlignment="1">
      <alignment horizontal="center" wrapText="1"/>
    </xf>
    <xf numFmtId="164" fontId="33" fillId="10" borderId="1" xfId="0" applyNumberFormat="1" applyFont="1" applyFill="1" applyBorder="1" applyAlignment="1">
      <alignment horizontal="center" wrapText="1"/>
    </xf>
    <xf numFmtId="0" fontId="19" fillId="10" borderId="18" xfId="0" applyFont="1" applyFill="1" applyBorder="1" applyAlignment="1">
      <alignment horizontal="center" wrapText="1"/>
    </xf>
    <xf numFmtId="164" fontId="19" fillId="10" borderId="18" xfId="0" applyNumberFormat="1" applyFont="1" applyFill="1" applyBorder="1" applyAlignment="1">
      <alignment horizontal="center" wrapText="1"/>
    </xf>
    <xf numFmtId="14" fontId="19" fillId="10" borderId="1" xfId="0" applyNumberFormat="1" applyFont="1" applyFill="1" applyBorder="1" applyAlignment="1">
      <alignment horizontal="center" wrapText="1"/>
    </xf>
    <xf numFmtId="0" fontId="56" fillId="0" borderId="73" xfId="1" applyNumberFormat="1" applyFont="1" applyBorder="1" applyAlignment="1">
      <alignment horizontal="left"/>
    </xf>
    <xf numFmtId="0" fontId="56" fillId="0" borderId="73" xfId="1" applyFont="1" applyBorder="1" applyAlignment="1">
      <alignment horizontal="left" wrapText="1"/>
    </xf>
    <xf numFmtId="4" fontId="8" fillId="6" borderId="1" xfId="0" applyNumberFormat="1" applyFont="1" applyFill="1" applyBorder="1" applyAlignment="1">
      <alignment horizontal="right" wrapText="1"/>
    </xf>
    <xf numFmtId="4" fontId="8" fillId="4" borderId="1" xfId="0" applyNumberFormat="1" applyFont="1" applyFill="1" applyBorder="1" applyAlignment="1">
      <alignment horizontal="right" wrapText="1"/>
    </xf>
    <xf numFmtId="164" fontId="88" fillId="2" borderId="1" xfId="0" applyNumberFormat="1" applyFont="1" applyFill="1" applyBorder="1" applyAlignment="1">
      <alignment horizontal="center" wrapText="1"/>
    </xf>
    <xf numFmtId="0" fontId="88" fillId="2" borderId="1" xfId="0" applyFont="1" applyFill="1" applyBorder="1" applyAlignment="1">
      <alignment horizontal="center" wrapText="1"/>
    </xf>
    <xf numFmtId="164" fontId="88" fillId="4" borderId="2" xfId="0" applyNumberFormat="1" applyFont="1" applyFill="1" applyBorder="1" applyAlignment="1">
      <alignment horizontal="center" wrapText="1"/>
    </xf>
    <xf numFmtId="0" fontId="88" fillId="4" borderId="2" xfId="0" applyFont="1" applyFill="1" applyBorder="1" applyAlignment="1">
      <alignment horizontal="center" wrapText="1"/>
    </xf>
    <xf numFmtId="0" fontId="88" fillId="0" borderId="1" xfId="0" applyFont="1" applyFill="1" applyBorder="1" applyAlignment="1">
      <alignment horizontal="center" wrapText="1"/>
    </xf>
    <xf numFmtId="4" fontId="88" fillId="2" borderId="1" xfId="0" applyNumberFormat="1" applyFont="1" applyFill="1" applyBorder="1" applyAlignment="1">
      <alignment horizontal="right" wrapText="1"/>
    </xf>
    <xf numFmtId="4" fontId="88" fillId="8" borderId="1" xfId="0" applyNumberFormat="1" applyFont="1" applyFill="1" applyBorder="1" applyAlignment="1">
      <alignment horizontal="right" wrapText="1"/>
    </xf>
    <xf numFmtId="0" fontId="88" fillId="0" borderId="1" xfId="0" applyFont="1" applyFill="1" applyBorder="1" applyAlignment="1">
      <alignment horizontal="center"/>
    </xf>
    <xf numFmtId="0" fontId="33" fillId="10" borderId="7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0" fillId="0" borderId="0" xfId="4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33" fillId="10" borderId="1" xfId="0" applyFont="1" applyFill="1" applyBorder="1" applyAlignment="1">
      <alignment horizontal="center" wrapText="1"/>
    </xf>
    <xf numFmtId="0" fontId="17" fillId="0" borderId="0" xfId="0" applyFont="1" applyBorder="1"/>
    <xf numFmtId="4" fontId="17" fillId="0" borderId="0" xfId="0" applyNumberFormat="1" applyFont="1" applyBorder="1"/>
    <xf numFmtId="4" fontId="49" fillId="0" borderId="44" xfId="1" applyNumberFormat="1" applyFont="1" applyBorder="1" applyAlignment="1">
      <alignment horizontal="center" wrapText="1"/>
    </xf>
    <xf numFmtId="4" fontId="49" fillId="0" borderId="91" xfId="1" applyNumberFormat="1" applyFont="1" applyBorder="1" applyAlignment="1">
      <alignment horizontal="center" wrapText="1"/>
    </xf>
    <xf numFmtId="4" fontId="49" fillId="0" borderId="92" xfId="1" applyNumberFormat="1" applyFont="1" applyBorder="1" applyAlignment="1">
      <alignment horizontal="center" wrapText="1"/>
    </xf>
    <xf numFmtId="0" fontId="45" fillId="0" borderId="93" xfId="1" applyFont="1" applyBorder="1" applyAlignment="1">
      <alignment horizontal="center" wrapText="1"/>
    </xf>
    <xf numFmtId="4" fontId="45" fillId="0" borderId="38" xfId="1" applyNumberFormat="1" applyFont="1" applyBorder="1" applyAlignment="1">
      <alignment horizontal="center"/>
    </xf>
    <xf numFmtId="4" fontId="48" fillId="0" borderId="85" xfId="1" applyNumberFormat="1" applyFont="1" applyBorder="1" applyAlignment="1">
      <alignment horizontal="center" wrapText="1"/>
    </xf>
    <xf numFmtId="4" fontId="21" fillId="0" borderId="0" xfId="1" applyNumberFormat="1"/>
    <xf numFmtId="10" fontId="2" fillId="15" borderId="40" xfId="0" applyNumberFormat="1" applyFont="1" applyFill="1" applyBorder="1" applyAlignment="1">
      <alignment horizontal="center" wrapText="1"/>
    </xf>
    <xf numFmtId="0" fontId="81" fillId="21" borderId="66" xfId="8" applyFont="1" applyFill="1" applyBorder="1" applyAlignment="1">
      <alignment horizontal="right" vertical="center" wrapText="1"/>
    </xf>
    <xf numFmtId="169" fontId="81" fillId="24" borderId="66" xfId="8" applyNumberFormat="1" applyFont="1" applyFill="1" applyBorder="1" applyAlignment="1">
      <alignment horizontal="right" wrapText="1"/>
    </xf>
    <xf numFmtId="169" fontId="81" fillId="28" borderId="66" xfId="8" applyNumberFormat="1" applyFont="1" applyFill="1" applyBorder="1" applyAlignment="1">
      <alignment horizontal="right" wrapText="1"/>
    </xf>
    <xf numFmtId="0" fontId="0" fillId="0" borderId="73" xfId="0" applyBorder="1"/>
    <xf numFmtId="0" fontId="0" fillId="29" borderId="73" xfId="0" applyFill="1" applyBorder="1"/>
    <xf numFmtId="0" fontId="0" fillId="0" borderId="73" xfId="0" applyNumberFormat="1" applyBorder="1" applyAlignment="1"/>
    <xf numFmtId="0" fontId="0" fillId="29" borderId="73" xfId="0" applyNumberFormat="1" applyFill="1" applyBorder="1" applyAlignment="1"/>
    <xf numFmtId="0" fontId="91" fillId="10" borderId="1" xfId="0" applyFont="1" applyFill="1" applyBorder="1" applyAlignment="1">
      <alignment horizontal="center" wrapText="1"/>
    </xf>
    <xf numFmtId="0" fontId="65" fillId="29" borderId="73" xfId="4" applyNumberFormat="1" applyFont="1" applyFill="1" applyBorder="1" applyAlignment="1">
      <alignment horizontal="center" vertical="center" wrapText="1"/>
    </xf>
    <xf numFmtId="0" fontId="63" fillId="29" borderId="73" xfId="4" applyFill="1" applyBorder="1"/>
    <xf numFmtId="0" fontId="25" fillId="3" borderId="66" xfId="4" applyFont="1" applyFill="1" applyBorder="1" applyAlignment="1">
      <alignment horizontal="left" wrapText="1"/>
    </xf>
    <xf numFmtId="0" fontId="26" fillId="3" borderId="66" xfId="4" applyFont="1" applyFill="1" applyBorder="1" applyAlignment="1">
      <alignment horizontal="left" wrapText="1"/>
    </xf>
    <xf numFmtId="0" fontId="25" fillId="3" borderId="17" xfId="4" applyFont="1" applyFill="1" applyBorder="1" applyAlignment="1">
      <alignment horizontal="center" wrapText="1"/>
    </xf>
    <xf numFmtId="0" fontId="25" fillId="3" borderId="0" xfId="4" applyFont="1" applyFill="1" applyBorder="1" applyAlignment="1">
      <alignment horizontal="center" wrapText="1"/>
    </xf>
    <xf numFmtId="0" fontId="20" fillId="3" borderId="67" xfId="4" applyFont="1" applyFill="1" applyBorder="1" applyAlignment="1">
      <alignment horizontal="center" wrapText="1"/>
    </xf>
    <xf numFmtId="0" fontId="64" fillId="3" borderId="68" xfId="4" applyFont="1" applyFill="1" applyBorder="1" applyAlignment="1">
      <alignment horizontal="center" wrapText="1"/>
    </xf>
    <xf numFmtId="0" fontId="64" fillId="3" borderId="69" xfId="4" applyFont="1" applyFill="1" applyBorder="1" applyAlignment="1">
      <alignment horizontal="center" wrapText="1"/>
    </xf>
    <xf numFmtId="0" fontId="25" fillId="3" borderId="70" xfId="4" applyFont="1" applyFill="1" applyBorder="1" applyAlignment="1">
      <alignment horizontal="center" vertical="top" wrapText="1"/>
    </xf>
    <xf numFmtId="0" fontId="26" fillId="3" borderId="71" xfId="4" applyFont="1" applyFill="1" applyBorder="1" applyAlignment="1">
      <alignment horizontal="center" vertical="top" wrapText="1"/>
    </xf>
    <xf numFmtId="0" fontId="61" fillId="2" borderId="67" xfId="4" applyFont="1" applyFill="1" applyBorder="1" applyAlignment="1">
      <alignment horizontal="center" vertical="center" wrapText="1"/>
    </xf>
    <xf numFmtId="0" fontId="61" fillId="2" borderId="68" xfId="4" applyFont="1" applyFill="1" applyBorder="1" applyAlignment="1">
      <alignment horizontal="center" vertical="center" wrapText="1"/>
    </xf>
    <xf numFmtId="0" fontId="63" fillId="0" borderId="69" xfId="4" applyBorder="1" applyAlignment="1">
      <alignment horizontal="center" vertical="center" wrapText="1"/>
    </xf>
    <xf numFmtId="0" fontId="29" fillId="4" borderId="72" xfId="4" applyFont="1" applyFill="1" applyBorder="1" applyAlignment="1">
      <alignment horizontal="center" vertical="center" textRotation="90" wrapText="1"/>
    </xf>
    <xf numFmtId="0" fontId="29" fillId="4" borderId="73" xfId="4" applyFont="1" applyFill="1" applyBorder="1" applyAlignment="1">
      <alignment horizontal="center" vertical="center" textRotation="90" wrapText="1"/>
    </xf>
    <xf numFmtId="0" fontId="61" fillId="2" borderId="72" xfId="4" applyFont="1" applyFill="1" applyBorder="1" applyAlignment="1">
      <alignment horizontal="center" wrapText="1"/>
    </xf>
    <xf numFmtId="0" fontId="29" fillId="2" borderId="73" xfId="4" applyFont="1" applyFill="1" applyBorder="1" applyAlignment="1">
      <alignment horizontal="center" vertical="center" textRotation="90" wrapText="1"/>
    </xf>
    <xf numFmtId="0" fontId="54" fillId="2" borderId="73" xfId="4" applyFont="1" applyFill="1" applyBorder="1" applyAlignment="1">
      <alignment horizontal="center" vertical="center" textRotation="90" wrapText="1"/>
    </xf>
    <xf numFmtId="0" fontId="54" fillId="2" borderId="73" xfId="4" applyFont="1" applyFill="1" applyBorder="1" applyAlignment="1">
      <alignment horizontal="left" vertical="center" textRotation="90" wrapText="1"/>
    </xf>
    <xf numFmtId="0" fontId="65" fillId="2" borderId="73" xfId="4" applyFont="1" applyFill="1" applyBorder="1" applyAlignment="1">
      <alignment horizontal="center" vertical="center" textRotation="90" wrapText="1"/>
    </xf>
    <xf numFmtId="0" fontId="29" fillId="2" borderId="66" xfId="4" applyFont="1" applyFill="1" applyBorder="1" applyAlignment="1">
      <alignment horizontal="center" vertical="center" textRotation="90" wrapText="1"/>
    </xf>
    <xf numFmtId="0" fontId="29" fillId="2" borderId="72" xfId="4" applyFont="1" applyFill="1" applyBorder="1" applyAlignment="1">
      <alignment horizontal="center" vertical="center" textRotation="90" wrapText="1"/>
    </xf>
    <xf numFmtId="165" fontId="33" fillId="2" borderId="66" xfId="4" applyNumberFormat="1" applyFont="1" applyFill="1" applyBorder="1" applyAlignment="1">
      <alignment horizontal="right" vertical="center" textRotation="90" wrapText="1"/>
    </xf>
    <xf numFmtId="165" fontId="33" fillId="2" borderId="72" xfId="4" applyNumberFormat="1" applyFont="1" applyFill="1" applyBorder="1" applyAlignment="1">
      <alignment horizontal="right" vertical="center" textRotation="90" wrapText="1"/>
    </xf>
    <xf numFmtId="0" fontId="11" fillId="0" borderId="67" xfId="4" applyFont="1" applyBorder="1" applyAlignment="1">
      <alignment horizontal="center" vertical="center" wrapText="1"/>
    </xf>
    <xf numFmtId="0" fontId="11" fillId="0" borderId="69" xfId="4" applyFont="1" applyBorder="1" applyAlignment="1">
      <alignment horizontal="center" vertical="center" wrapText="1"/>
    </xf>
    <xf numFmtId="0" fontId="27" fillId="5" borderId="73" xfId="4" applyFont="1" applyFill="1" applyBorder="1" applyAlignment="1">
      <alignment horizontal="center" wrapText="1"/>
    </xf>
    <xf numFmtId="0" fontId="33" fillId="2" borderId="73" xfId="4" applyFont="1" applyFill="1" applyBorder="1" applyAlignment="1">
      <alignment horizontal="center" vertical="center" textRotation="90" wrapText="1"/>
    </xf>
    <xf numFmtId="0" fontId="33" fillId="2" borderId="73" xfId="4" applyFont="1" applyFill="1" applyBorder="1" applyAlignment="1">
      <alignment horizontal="center" wrapText="1"/>
    </xf>
    <xf numFmtId="0" fontId="33" fillId="2" borderId="66" xfId="4" applyFont="1" applyFill="1" applyBorder="1" applyAlignment="1">
      <alignment horizontal="center" wrapText="1"/>
    </xf>
    <xf numFmtId="0" fontId="33" fillId="2" borderId="13" xfId="4" applyFont="1" applyFill="1" applyBorder="1" applyAlignment="1">
      <alignment horizontal="center" wrapText="1"/>
    </xf>
    <xf numFmtId="0" fontId="33" fillId="2" borderId="72" xfId="4" applyFont="1" applyFill="1" applyBorder="1" applyAlignment="1">
      <alignment horizontal="center" wrapText="1"/>
    </xf>
    <xf numFmtId="0" fontId="33" fillId="4" borderId="73" xfId="4" applyFont="1" applyFill="1" applyBorder="1" applyAlignment="1">
      <alignment horizontal="center" vertical="center" wrapText="1"/>
    </xf>
    <xf numFmtId="0" fontId="33" fillId="2" borderId="14" xfId="4" applyFont="1" applyFill="1" applyBorder="1" applyAlignment="1">
      <alignment horizontal="center" wrapText="1"/>
    </xf>
    <xf numFmtId="0" fontId="33" fillId="2" borderId="15" xfId="4" applyFont="1" applyFill="1" applyBorder="1" applyAlignment="1">
      <alignment horizontal="center" wrapText="1"/>
    </xf>
    <xf numFmtId="0" fontId="33" fillId="2" borderId="16" xfId="4" applyFont="1" applyFill="1" applyBorder="1" applyAlignment="1">
      <alignment horizontal="center" wrapText="1"/>
    </xf>
    <xf numFmtId="0" fontId="33" fillId="4" borderId="74" xfId="4" applyFont="1" applyFill="1" applyBorder="1" applyAlignment="1">
      <alignment horizontal="center" vertical="center" wrapText="1"/>
    </xf>
    <xf numFmtId="0" fontId="33" fillId="4" borderId="17" xfId="4" applyFont="1" applyFill="1" applyBorder="1" applyAlignment="1">
      <alignment horizontal="center" vertical="center" wrapText="1"/>
    </xf>
    <xf numFmtId="0" fontId="33" fillId="4" borderId="70" xfId="4" applyFont="1" applyFill="1" applyBorder="1" applyAlignment="1">
      <alignment horizontal="center" vertical="center" wrapText="1"/>
    </xf>
    <xf numFmtId="0" fontId="53" fillId="2" borderId="73" xfId="4" applyFont="1" applyFill="1" applyBorder="1" applyAlignment="1">
      <alignment horizontal="left" vertical="center" textRotation="90" wrapText="1"/>
    </xf>
    <xf numFmtId="0" fontId="67" fillId="6" borderId="73" xfId="4" applyFont="1" applyFill="1" applyBorder="1" applyAlignment="1">
      <alignment horizontal="center" wrapText="1"/>
    </xf>
    <xf numFmtId="0" fontId="30" fillId="0" borderId="0" xfId="4" applyFont="1" applyAlignment="1">
      <alignment horizontal="center"/>
    </xf>
    <xf numFmtId="0" fontId="63" fillId="0" borderId="0" xfId="4" applyAlignment="1">
      <alignment horizontal="center"/>
    </xf>
    <xf numFmtId="0" fontId="63" fillId="0" borderId="0" xfId="4" applyAlignment="1">
      <alignment horizontal="left" vertical="top"/>
    </xf>
    <xf numFmtId="0" fontId="8" fillId="7" borderId="73" xfId="4" applyFont="1" applyFill="1" applyBorder="1" applyAlignment="1">
      <alignment horizontal="center" wrapText="1"/>
    </xf>
    <xf numFmtId="0" fontId="33" fillId="2" borderId="74" xfId="4" applyFont="1" applyFill="1" applyBorder="1" applyAlignment="1">
      <alignment horizontal="center" wrapText="1"/>
    </xf>
    <xf numFmtId="0" fontId="33" fillId="2" borderId="75" xfId="4" applyFont="1" applyFill="1" applyBorder="1" applyAlignment="1">
      <alignment horizontal="center" wrapText="1"/>
    </xf>
    <xf numFmtId="0" fontId="33" fillId="2" borderId="68" xfId="4" applyFont="1" applyFill="1" applyBorder="1" applyAlignment="1">
      <alignment horizontal="center" wrapText="1"/>
    </xf>
    <xf numFmtId="0" fontId="70" fillId="3" borderId="0" xfId="4" applyFont="1" applyFill="1" applyAlignment="1">
      <alignment horizontal="center" vertical="center" wrapText="1"/>
    </xf>
    <xf numFmtId="0" fontId="11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0" fillId="0" borderId="0" xfId="0" applyAlignment="1">
      <alignment horizontal="left" vertical="top"/>
    </xf>
    <xf numFmtId="0" fontId="13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4" fillId="5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textRotation="90" wrapText="1"/>
    </xf>
    <xf numFmtId="0" fontId="3" fillId="2" borderId="11" xfId="0" applyFont="1" applyFill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0" fontId="1" fillId="3" borderId="17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29" fillId="10" borderId="1" xfId="0" applyFont="1" applyFill="1" applyBorder="1" applyAlignment="1">
      <alignment horizontal="center" vertical="center" textRotation="90" wrapText="1"/>
    </xf>
    <xf numFmtId="0" fontId="34" fillId="9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7" fillId="11" borderId="1" xfId="0" applyFont="1" applyFill="1" applyBorder="1" applyAlignment="1">
      <alignment horizontal="center" wrapText="1"/>
    </xf>
    <xf numFmtId="0" fontId="33" fillId="10" borderId="1" xfId="0" applyFont="1" applyFill="1" applyBorder="1" applyAlignment="1">
      <alignment horizontal="center" vertical="center" textRotation="90" wrapText="1"/>
    </xf>
    <xf numFmtId="0" fontId="33" fillId="10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32" fillId="13" borderId="1" xfId="0" applyFont="1" applyFill="1" applyBorder="1" applyAlignment="1">
      <alignment horizontal="center" wrapText="1"/>
    </xf>
    <xf numFmtId="0" fontId="33" fillId="10" borderId="0" xfId="0" applyFont="1" applyFill="1" applyBorder="1" applyAlignment="1">
      <alignment horizontal="center" wrapText="1"/>
    </xf>
    <xf numFmtId="0" fontId="31" fillId="12" borderId="1" xfId="0" applyFont="1" applyFill="1" applyBorder="1" applyAlignment="1">
      <alignment horizontal="center" wrapText="1"/>
    </xf>
    <xf numFmtId="0" fontId="33" fillId="10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3" fillId="10" borderId="66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72" xfId="0" applyBorder="1"/>
    <xf numFmtId="0" fontId="17" fillId="0" borderId="1" xfId="0" applyFont="1" applyBorder="1" applyAlignment="1">
      <alignment horizontal="center" vertical="center" wrapText="1"/>
    </xf>
    <xf numFmtId="0" fontId="33" fillId="10" borderId="14" xfId="0" applyFont="1" applyFill="1" applyBorder="1" applyAlignment="1">
      <alignment horizontal="center" wrapText="1"/>
    </xf>
    <xf numFmtId="0" fontId="33" fillId="10" borderId="15" xfId="0" applyFont="1" applyFill="1" applyBorder="1" applyAlignment="1">
      <alignment horizontal="center" wrapText="1"/>
    </xf>
    <xf numFmtId="0" fontId="33" fillId="10" borderId="16" xfId="0" applyFont="1" applyFill="1" applyBorder="1" applyAlignment="1">
      <alignment horizontal="center" wrapText="1"/>
    </xf>
    <xf numFmtId="0" fontId="25" fillId="9" borderId="10" xfId="0" applyFont="1" applyFill="1" applyBorder="1" applyAlignment="1">
      <alignment horizontal="left" wrapText="1"/>
    </xf>
    <xf numFmtId="0" fontId="26" fillId="9" borderId="10" xfId="0" applyFont="1" applyFill="1" applyBorder="1" applyAlignment="1">
      <alignment horizontal="left" wrapText="1"/>
    </xf>
    <xf numFmtId="0" fontId="25" fillId="9" borderId="17" xfId="0" applyFont="1" applyFill="1" applyBorder="1" applyAlignment="1">
      <alignment horizontal="center" wrapText="1"/>
    </xf>
    <xf numFmtId="0" fontId="25" fillId="9" borderId="0" xfId="0" applyFont="1" applyFill="1" applyBorder="1" applyAlignment="1">
      <alignment horizontal="center" wrapText="1"/>
    </xf>
    <xf numFmtId="0" fontId="25" fillId="9" borderId="8" xfId="0" applyFont="1" applyFill="1" applyBorder="1" applyAlignment="1">
      <alignment horizontal="center" vertical="top" wrapText="1"/>
    </xf>
    <xf numFmtId="0" fontId="26" fillId="9" borderId="9" xfId="0" applyFont="1" applyFill="1" applyBorder="1" applyAlignment="1">
      <alignment horizontal="center" vertical="top" wrapText="1"/>
    </xf>
    <xf numFmtId="0" fontId="27" fillId="10" borderId="12" xfId="0" applyFont="1" applyFill="1" applyBorder="1" applyAlignment="1">
      <alignment horizontal="center" vertical="center" wrapText="1"/>
    </xf>
    <xf numFmtId="0" fontId="27" fillId="10" borderId="4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7" fillId="10" borderId="11" xfId="0" applyFont="1" applyFill="1" applyBorder="1" applyAlignment="1">
      <alignment horizontal="center" vertical="center" textRotation="90" wrapText="1"/>
    </xf>
    <xf numFmtId="0" fontId="27" fillId="10" borderId="1" xfId="0" applyFont="1" applyFill="1" applyBorder="1" applyAlignment="1">
      <alignment horizontal="center" vertical="center" textRotation="90" wrapText="1"/>
    </xf>
    <xf numFmtId="0" fontId="27" fillId="10" borderId="11" xfId="0" applyFont="1" applyFill="1" applyBorder="1" applyAlignment="1">
      <alignment horizontal="center" wrapText="1"/>
    </xf>
    <xf numFmtId="0" fontId="27" fillId="10" borderId="10" xfId="0" applyFont="1" applyFill="1" applyBorder="1" applyAlignment="1">
      <alignment horizontal="center" vertical="center" textRotation="90" wrapText="1"/>
    </xf>
    <xf numFmtId="0" fontId="27" fillId="0" borderId="1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4" fontId="10" fillId="2" borderId="42" xfId="0" applyNumberFormat="1" applyFont="1" applyFill="1" applyBorder="1" applyAlignment="1">
      <alignment horizontal="center" wrapText="1"/>
    </xf>
    <xf numFmtId="4" fontId="10" fillId="2" borderId="38" xfId="0" applyNumberFormat="1" applyFont="1" applyFill="1" applyBorder="1" applyAlignment="1">
      <alignment horizontal="center" wrapText="1"/>
    </xf>
    <xf numFmtId="0" fontId="10" fillId="2" borderId="42" xfId="0" applyFont="1" applyFill="1" applyBorder="1" applyAlignment="1">
      <alignment horizontal="center" wrapText="1"/>
    </xf>
    <xf numFmtId="0" fontId="10" fillId="2" borderId="38" xfId="0" applyFont="1" applyFill="1" applyBorder="1" applyAlignment="1">
      <alignment horizontal="center" wrapText="1"/>
    </xf>
    <xf numFmtId="0" fontId="2" fillId="15" borderId="36" xfId="0" applyFont="1" applyFill="1" applyBorder="1" applyAlignment="1">
      <alignment horizontal="center" wrapText="1"/>
    </xf>
    <xf numFmtId="0" fontId="2" fillId="15" borderId="35" xfId="0" applyFont="1" applyFill="1" applyBorder="1" applyAlignment="1">
      <alignment horizontal="center" wrapText="1"/>
    </xf>
    <xf numFmtId="0" fontId="2" fillId="15" borderId="37" xfId="0" applyFont="1" applyFill="1" applyBorder="1" applyAlignment="1">
      <alignment horizontal="center" wrapText="1"/>
    </xf>
    <xf numFmtId="0" fontId="2" fillId="2" borderId="42" xfId="0" applyFont="1" applyFill="1" applyBorder="1" applyAlignment="1">
      <alignment horizontal="center" wrapText="1"/>
    </xf>
    <xf numFmtId="0" fontId="2" fillId="2" borderId="38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10" fillId="2" borderId="42" xfId="0" applyFont="1" applyFill="1" applyBorder="1" applyAlignment="1">
      <alignment horizontal="center" vertical="top" wrapText="1"/>
    </xf>
    <xf numFmtId="0" fontId="10" fillId="2" borderId="38" xfId="0" applyFont="1" applyFill="1" applyBorder="1" applyAlignment="1">
      <alignment horizontal="center" vertical="top" wrapText="1"/>
    </xf>
    <xf numFmtId="0" fontId="2" fillId="14" borderId="36" xfId="0" applyFont="1" applyFill="1" applyBorder="1" applyAlignment="1">
      <alignment horizontal="center" wrapText="1"/>
    </xf>
    <xf numFmtId="0" fontId="2" fillId="14" borderId="35" xfId="0" applyFont="1" applyFill="1" applyBorder="1" applyAlignment="1">
      <alignment horizontal="center" wrapText="1"/>
    </xf>
    <xf numFmtId="0" fontId="2" fillId="14" borderId="37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0" fontId="1" fillId="3" borderId="36" xfId="0" applyFont="1" applyFill="1" applyBorder="1" applyAlignment="1">
      <alignment wrapText="1"/>
    </xf>
    <xf numFmtId="0" fontId="1" fillId="3" borderId="35" xfId="0" applyFont="1" applyFill="1" applyBorder="1" applyAlignment="1">
      <alignment wrapText="1"/>
    </xf>
    <xf numFmtId="0" fontId="1" fillId="3" borderId="37" xfId="0" applyFont="1" applyFill="1" applyBorder="1" applyAlignment="1">
      <alignment wrapText="1"/>
    </xf>
    <xf numFmtId="0" fontId="2" fillId="2" borderId="39" xfId="0" applyFont="1" applyFill="1" applyBorder="1" applyAlignment="1">
      <alignment horizontal="center" wrapText="1"/>
    </xf>
    <xf numFmtId="0" fontId="2" fillId="2" borderId="36" xfId="0" applyFont="1" applyFill="1" applyBorder="1" applyAlignment="1">
      <alignment horizontal="center" wrapText="1"/>
    </xf>
    <xf numFmtId="0" fontId="2" fillId="2" borderId="37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textRotation="90" wrapText="1"/>
    </xf>
    <xf numFmtId="0" fontId="3" fillId="2" borderId="39" xfId="0" applyFont="1" applyFill="1" applyBorder="1" applyAlignment="1">
      <alignment horizontal="center" textRotation="90" wrapText="1"/>
    </xf>
    <xf numFmtId="0" fontId="3" fillId="2" borderId="38" xfId="0" applyFont="1" applyFill="1" applyBorder="1" applyAlignment="1">
      <alignment horizontal="center" textRotation="90" wrapText="1"/>
    </xf>
    <xf numFmtId="0" fontId="2" fillId="2" borderId="35" xfId="0" applyFont="1" applyFill="1" applyBorder="1" applyAlignment="1">
      <alignment horizontal="center" wrapText="1"/>
    </xf>
    <xf numFmtId="0" fontId="43" fillId="2" borderId="42" xfId="0" applyFont="1" applyFill="1" applyBorder="1" applyAlignment="1">
      <alignment horizontal="center" wrapText="1"/>
    </xf>
    <xf numFmtId="0" fontId="43" fillId="2" borderId="39" xfId="0" applyFont="1" applyFill="1" applyBorder="1" applyAlignment="1">
      <alignment horizontal="center" wrapText="1"/>
    </xf>
    <xf numFmtId="0" fontId="43" fillId="2" borderId="38" xfId="0" applyFont="1" applyFill="1" applyBorder="1" applyAlignment="1">
      <alignment horizontal="center" wrapText="1"/>
    </xf>
    <xf numFmtId="0" fontId="90" fillId="0" borderId="36" xfId="0" applyFont="1" applyBorder="1" applyAlignment="1">
      <alignment horizontal="center" wrapText="1"/>
    </xf>
    <xf numFmtId="0" fontId="90" fillId="0" borderId="35" xfId="0" applyFont="1" applyBorder="1" applyAlignment="1">
      <alignment horizontal="center" wrapText="1"/>
    </xf>
    <xf numFmtId="0" fontId="90" fillId="0" borderId="37" xfId="0" applyFont="1" applyBorder="1" applyAlignment="1">
      <alignment horizontal="center" wrapText="1"/>
    </xf>
    <xf numFmtId="0" fontId="14" fillId="14" borderId="36" xfId="0" applyFont="1" applyFill="1" applyBorder="1" applyAlignment="1">
      <alignment horizontal="center" wrapText="1"/>
    </xf>
    <xf numFmtId="0" fontId="14" fillId="14" borderId="35" xfId="0" applyFont="1" applyFill="1" applyBorder="1" applyAlignment="1">
      <alignment horizontal="center" wrapText="1"/>
    </xf>
    <xf numFmtId="0" fontId="14" fillId="14" borderId="34" xfId="0" applyFont="1" applyFill="1" applyBorder="1" applyAlignment="1">
      <alignment horizontal="center" wrapText="1"/>
    </xf>
    <xf numFmtId="0" fontId="4" fillId="14" borderId="27" xfId="0" applyFont="1" applyFill="1" applyBorder="1" applyAlignment="1">
      <alignment horizontal="right" wrapText="1"/>
    </xf>
    <xf numFmtId="0" fontId="4" fillId="14" borderId="25" xfId="0" applyFont="1" applyFill="1" applyBorder="1" applyAlignment="1">
      <alignment horizontal="right" wrapText="1"/>
    </xf>
    <xf numFmtId="0" fontId="1" fillId="3" borderId="20" xfId="0" applyFont="1" applyFill="1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22" xfId="0" applyFont="1" applyFill="1" applyBorder="1" applyAlignment="1">
      <alignment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2" fillId="2" borderId="32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center" wrapText="1"/>
    </xf>
    <xf numFmtId="0" fontId="44" fillId="0" borderId="36" xfId="1" applyFont="1" applyBorder="1" applyAlignment="1">
      <alignment horizontal="center"/>
    </xf>
    <xf numFmtId="0" fontId="44" fillId="0" borderId="35" xfId="1" applyFont="1" applyBorder="1" applyAlignment="1">
      <alignment horizontal="center"/>
    </xf>
    <xf numFmtId="0" fontId="44" fillId="0" borderId="37" xfId="1" applyFont="1" applyBorder="1" applyAlignment="1">
      <alignment horizontal="center"/>
    </xf>
    <xf numFmtId="0" fontId="81" fillId="21" borderId="73" xfId="8" applyFont="1" applyFill="1" applyBorder="1" applyAlignment="1">
      <alignment vertical="center" wrapText="1"/>
    </xf>
    <xf numFmtId="0" fontId="11" fillId="21" borderId="73" xfId="7" applyFont="1" applyFill="1" applyBorder="1" applyAlignment="1">
      <alignment vertical="center"/>
    </xf>
    <xf numFmtId="0" fontId="78" fillId="22" borderId="36" xfId="7" applyFont="1" applyFill="1" applyBorder="1" applyAlignment="1">
      <alignment horizontal="left" vertical="center" wrapText="1" indent="2"/>
    </xf>
    <xf numFmtId="0" fontId="78" fillId="22" borderId="35" xfId="7" applyFont="1" applyFill="1" applyBorder="1" applyAlignment="1">
      <alignment horizontal="left" vertical="center" wrapText="1" indent="2"/>
    </xf>
    <xf numFmtId="0" fontId="81" fillId="23" borderId="73" xfId="8" applyFont="1" applyFill="1" applyBorder="1" applyAlignment="1">
      <alignment horizontal="center" vertical="center" wrapText="1"/>
    </xf>
    <xf numFmtId="0" fontId="81" fillId="24" borderId="73" xfId="8" applyFont="1" applyFill="1" applyBorder="1" applyAlignment="1">
      <alignment horizontal="center" vertical="center" wrapText="1"/>
    </xf>
    <xf numFmtId="0" fontId="83" fillId="25" borderId="73" xfId="8" applyFont="1" applyFill="1" applyBorder="1" applyAlignment="1">
      <alignment horizontal="center" vertical="center" wrapText="1"/>
    </xf>
    <xf numFmtId="0" fontId="82" fillId="27" borderId="74" xfId="8" applyFont="1" applyFill="1" applyBorder="1" applyAlignment="1">
      <alignment horizontal="center" vertical="center" wrapText="1"/>
    </xf>
    <xf numFmtId="0" fontId="82" fillId="27" borderId="70" xfId="8" applyFont="1" applyFill="1" applyBorder="1" applyAlignment="1">
      <alignment horizontal="center" vertical="center" wrapText="1"/>
    </xf>
    <xf numFmtId="0" fontId="82" fillId="27" borderId="73" xfId="8" applyFont="1" applyFill="1" applyBorder="1" applyAlignment="1">
      <alignment horizontal="center" vertical="center" wrapText="1"/>
    </xf>
    <xf numFmtId="0" fontId="84" fillId="27" borderId="88" xfId="8" applyFont="1" applyFill="1" applyBorder="1" applyAlignment="1">
      <alignment horizontal="center" vertical="center" wrapText="1"/>
    </xf>
    <xf numFmtId="0" fontId="84" fillId="27" borderId="89" xfId="8" applyFont="1" applyFill="1" applyBorder="1" applyAlignment="1">
      <alignment horizontal="center" vertical="center" wrapText="1"/>
    </xf>
    <xf numFmtId="0" fontId="84" fillId="28" borderId="66" xfId="8" applyFont="1" applyFill="1" applyBorder="1" applyAlignment="1">
      <alignment horizontal="center" vertical="center" wrapText="1"/>
    </xf>
    <xf numFmtId="0" fontId="84" fillId="28" borderId="72" xfId="8" applyFont="1" applyFill="1" applyBorder="1" applyAlignment="1">
      <alignment horizontal="center" vertical="center" wrapText="1"/>
    </xf>
    <xf numFmtId="0" fontId="82" fillId="27" borderId="88" xfId="8" applyFont="1" applyFill="1" applyBorder="1" applyAlignment="1">
      <alignment horizontal="center" vertical="center" wrapText="1"/>
    </xf>
    <xf numFmtId="0" fontId="82" fillId="27" borderId="89" xfId="8" applyFont="1" applyFill="1" applyBorder="1" applyAlignment="1">
      <alignment horizontal="center" vertical="center" wrapText="1"/>
    </xf>
    <xf numFmtId="0" fontId="89" fillId="21" borderId="36" xfId="8" applyFont="1" applyFill="1" applyBorder="1" applyAlignment="1">
      <alignment horizontal="center"/>
    </xf>
    <xf numFmtId="0" fontId="89" fillId="21" borderId="35" xfId="8" applyFont="1" applyFill="1" applyBorder="1" applyAlignment="1">
      <alignment horizontal="center"/>
    </xf>
    <xf numFmtId="0" fontId="89" fillId="21" borderId="37" xfId="8" applyFont="1" applyFill="1" applyBorder="1" applyAlignment="1">
      <alignment horizontal="center"/>
    </xf>
    <xf numFmtId="0" fontId="81" fillId="21" borderId="73" xfId="8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9">
    <cellStyle name="Excel Built-in Normal" xfId="2"/>
    <cellStyle name="Excel Built-in Normal 2" xfId="5"/>
    <cellStyle name="Normalny" xfId="0" builtinId="0"/>
    <cellStyle name="Normalny 2" xfId="1"/>
    <cellStyle name="Normalny 2 2" xfId="8"/>
    <cellStyle name="Normalny 3" xfId="3"/>
    <cellStyle name="Normalny 3 2" xfId="6"/>
    <cellStyle name="Normalny 4" xfId="4"/>
    <cellStyle name="Normalny 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0"/>
  <sheetViews>
    <sheetView showWhiteSpace="0" view="pageBreakPreview" zoomScaleSheetLayoutView="100" workbookViewId="0">
      <selection sqref="A1:M1"/>
    </sheetView>
  </sheetViews>
  <sheetFormatPr defaultColWidth="8.75" defaultRowHeight="14.25"/>
  <cols>
    <col min="1" max="1" width="8.75" style="140"/>
    <col min="2" max="2" width="6" style="140" customWidth="1"/>
    <col min="3" max="3" width="6.75" style="140" customWidth="1"/>
    <col min="4" max="4" width="4.375" style="140" customWidth="1"/>
    <col min="5" max="5" width="10.875" style="230" customWidth="1"/>
    <col min="6" max="6" width="14.875" style="230" customWidth="1"/>
    <col min="7" max="7" width="14.375" style="140" customWidth="1"/>
    <col min="8" max="8" width="14.25" style="140" bestFit="1" customWidth="1"/>
    <col min="9" max="9" width="28.625" style="232" customWidth="1"/>
    <col min="10" max="10" width="14.375" style="233" customWidth="1"/>
    <col min="11" max="11" width="15.625" style="234" customWidth="1"/>
    <col min="12" max="12" width="33.375" style="232" customWidth="1"/>
    <col min="13" max="14" width="14.375" style="235" customWidth="1"/>
    <col min="15" max="16384" width="8.75" style="140"/>
  </cols>
  <sheetData>
    <row r="1" spans="1:14" ht="17.25" customHeight="1">
      <c r="A1" s="348" t="s">
        <v>249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140"/>
    </row>
    <row r="2" spans="1:14" ht="17.25" customHeight="1">
      <c r="A2" s="350" t="s">
        <v>31</v>
      </c>
      <c r="B2" s="351"/>
      <c r="C2" s="351"/>
      <c r="D2" s="141"/>
      <c r="E2" s="352" t="s">
        <v>307</v>
      </c>
      <c r="F2" s="353"/>
      <c r="G2" s="353"/>
      <c r="H2" s="353"/>
      <c r="I2" s="353"/>
      <c r="J2" s="353"/>
      <c r="K2" s="354"/>
      <c r="L2" s="142"/>
      <c r="M2" s="143"/>
      <c r="N2" s="143"/>
    </row>
    <row r="3" spans="1:14" ht="17.25" customHeight="1">
      <c r="A3" s="355" t="s">
        <v>0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140"/>
    </row>
    <row r="4" spans="1:14" ht="14.25" customHeight="1">
      <c r="A4" s="357" t="s">
        <v>13</v>
      </c>
      <c r="B4" s="358"/>
      <c r="C4" s="359"/>
      <c r="D4" s="360" t="s">
        <v>1</v>
      </c>
      <c r="E4" s="362" t="s">
        <v>20</v>
      </c>
      <c r="F4" s="362"/>
      <c r="G4" s="362"/>
      <c r="H4" s="362"/>
      <c r="I4" s="362" t="s">
        <v>2</v>
      </c>
      <c r="J4" s="362"/>
      <c r="K4" s="362"/>
      <c r="L4" s="362"/>
      <c r="M4" s="362"/>
      <c r="N4" s="140"/>
    </row>
    <row r="5" spans="1:14" ht="24.75" customHeight="1">
      <c r="A5" s="363" t="s">
        <v>27</v>
      </c>
      <c r="B5" s="363" t="s">
        <v>36</v>
      </c>
      <c r="C5" s="367" t="s">
        <v>25</v>
      </c>
      <c r="D5" s="361"/>
      <c r="E5" s="369" t="s">
        <v>24</v>
      </c>
      <c r="F5" s="371" t="s">
        <v>22</v>
      </c>
      <c r="G5" s="372"/>
      <c r="H5" s="363" t="s">
        <v>3</v>
      </c>
      <c r="I5" s="386" t="s">
        <v>4</v>
      </c>
      <c r="J5" s="364" t="s">
        <v>5</v>
      </c>
      <c r="K5" s="364" t="s">
        <v>26</v>
      </c>
      <c r="L5" s="365" t="s">
        <v>133</v>
      </c>
      <c r="M5" s="366" t="s">
        <v>6</v>
      </c>
      <c r="N5" s="366" t="s">
        <v>520</v>
      </c>
    </row>
    <row r="6" spans="1:14" ht="46.5" customHeight="1">
      <c r="A6" s="363"/>
      <c r="B6" s="363"/>
      <c r="C6" s="368"/>
      <c r="D6" s="361"/>
      <c r="E6" s="370"/>
      <c r="F6" s="144" t="s">
        <v>23</v>
      </c>
      <c r="G6" s="145" t="s">
        <v>21</v>
      </c>
      <c r="H6" s="363"/>
      <c r="I6" s="386"/>
      <c r="J6" s="364"/>
      <c r="K6" s="364"/>
      <c r="L6" s="365"/>
      <c r="M6" s="366"/>
      <c r="N6" s="366"/>
    </row>
    <row r="7" spans="1:14" s="155" customFormat="1" ht="14.25" customHeight="1">
      <c r="A7" s="146">
        <v>1</v>
      </c>
      <c r="B7" s="146">
        <v>2</v>
      </c>
      <c r="C7" s="147">
        <v>3</v>
      </c>
      <c r="D7" s="148">
        <v>4</v>
      </c>
      <c r="E7" s="149">
        <v>5</v>
      </c>
      <c r="F7" s="150">
        <v>6</v>
      </c>
      <c r="G7" s="146">
        <v>7</v>
      </c>
      <c r="H7" s="146">
        <v>8</v>
      </c>
      <c r="I7" s="151">
        <v>9</v>
      </c>
      <c r="J7" s="152">
        <v>10</v>
      </c>
      <c r="K7" s="152">
        <v>11</v>
      </c>
      <c r="L7" s="153">
        <v>12</v>
      </c>
      <c r="M7" s="154">
        <v>13</v>
      </c>
      <c r="N7" s="346"/>
    </row>
    <row r="8" spans="1:14">
      <c r="A8" s="373" t="s">
        <v>29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47"/>
    </row>
    <row r="9" spans="1:14" ht="32.25">
      <c r="A9" s="374" t="s">
        <v>37</v>
      </c>
      <c r="B9" s="375">
        <v>2014</v>
      </c>
      <c r="C9" s="376">
        <v>80</v>
      </c>
      <c r="D9" s="379" t="s">
        <v>7</v>
      </c>
      <c r="E9" s="156">
        <f>F9</f>
        <v>40000</v>
      </c>
      <c r="F9" s="156">
        <v>40000</v>
      </c>
      <c r="G9" s="157">
        <v>0</v>
      </c>
      <c r="H9" s="380"/>
      <c r="I9" s="158" t="s">
        <v>225</v>
      </c>
      <c r="J9" s="159" t="s">
        <v>217</v>
      </c>
      <c r="K9" s="160" t="s">
        <v>134</v>
      </c>
      <c r="L9" s="161" t="s">
        <v>220</v>
      </c>
      <c r="M9" s="162" t="s">
        <v>263</v>
      </c>
      <c r="N9" s="345" t="s">
        <v>521</v>
      </c>
    </row>
    <row r="10" spans="1:14" ht="32.25">
      <c r="A10" s="374"/>
      <c r="B10" s="375"/>
      <c r="C10" s="377"/>
      <c r="D10" s="379"/>
      <c r="E10" s="156">
        <f t="shared" ref="E10:E13" si="0">F10</f>
        <v>40000</v>
      </c>
      <c r="F10" s="156">
        <v>40000</v>
      </c>
      <c r="G10" s="157">
        <v>0</v>
      </c>
      <c r="H10" s="381"/>
      <c r="I10" s="158" t="s">
        <v>226</v>
      </c>
      <c r="J10" s="159" t="s">
        <v>218</v>
      </c>
      <c r="K10" s="160" t="s">
        <v>134</v>
      </c>
      <c r="L10" s="161" t="s">
        <v>221</v>
      </c>
      <c r="M10" s="162" t="s">
        <v>263</v>
      </c>
      <c r="N10" s="345" t="s">
        <v>521</v>
      </c>
    </row>
    <row r="11" spans="1:14" ht="32.25">
      <c r="A11" s="374"/>
      <c r="B11" s="375"/>
      <c r="C11" s="377"/>
      <c r="D11" s="379"/>
      <c r="E11" s="156">
        <f t="shared" si="0"/>
        <v>30000</v>
      </c>
      <c r="F11" s="156">
        <v>30000</v>
      </c>
      <c r="G11" s="157">
        <v>0</v>
      </c>
      <c r="H11" s="381"/>
      <c r="I11" s="158" t="s">
        <v>227</v>
      </c>
      <c r="J11" s="159" t="s">
        <v>53</v>
      </c>
      <c r="K11" s="160" t="s">
        <v>134</v>
      </c>
      <c r="L11" s="161" t="s">
        <v>222</v>
      </c>
      <c r="M11" s="162" t="s">
        <v>263</v>
      </c>
      <c r="N11" s="345" t="s">
        <v>521</v>
      </c>
    </row>
    <row r="12" spans="1:14" ht="32.25">
      <c r="A12" s="374"/>
      <c r="B12" s="375"/>
      <c r="C12" s="377"/>
      <c r="D12" s="379"/>
      <c r="E12" s="156">
        <f t="shared" si="0"/>
        <v>25000</v>
      </c>
      <c r="F12" s="156">
        <v>25000</v>
      </c>
      <c r="G12" s="157">
        <v>0</v>
      </c>
      <c r="H12" s="381"/>
      <c r="I12" s="158" t="s">
        <v>228</v>
      </c>
      <c r="J12" s="159" t="s">
        <v>43</v>
      </c>
      <c r="K12" s="160" t="s">
        <v>134</v>
      </c>
      <c r="L12" s="161" t="s">
        <v>223</v>
      </c>
      <c r="M12" s="162" t="s">
        <v>263</v>
      </c>
      <c r="N12" s="345" t="s">
        <v>521</v>
      </c>
    </row>
    <row r="13" spans="1:14" ht="32.25">
      <c r="A13" s="374"/>
      <c r="B13" s="375"/>
      <c r="C13" s="377"/>
      <c r="D13" s="379"/>
      <c r="E13" s="156">
        <f t="shared" si="0"/>
        <v>40000</v>
      </c>
      <c r="F13" s="156">
        <v>40000</v>
      </c>
      <c r="G13" s="157">
        <v>0</v>
      </c>
      <c r="H13" s="381"/>
      <c r="I13" s="158" t="s">
        <v>229</v>
      </c>
      <c r="J13" s="159" t="s">
        <v>219</v>
      </c>
      <c r="K13" s="160" t="s">
        <v>134</v>
      </c>
      <c r="L13" s="161" t="s">
        <v>224</v>
      </c>
      <c r="M13" s="162" t="s">
        <v>263</v>
      </c>
      <c r="N13" s="345" t="s">
        <v>521</v>
      </c>
    </row>
    <row r="14" spans="1:14">
      <c r="A14" s="374"/>
      <c r="B14" s="375"/>
      <c r="C14" s="377"/>
      <c r="D14" s="379"/>
      <c r="E14" s="164">
        <f>SUM(E9:E13)</f>
        <v>175000</v>
      </c>
      <c r="F14" s="164">
        <f>SUM(F9:F13)</f>
        <v>175000</v>
      </c>
      <c r="G14" s="165">
        <f>SUM(G9:G13)</f>
        <v>0</v>
      </c>
      <c r="H14" s="381"/>
      <c r="I14" s="166"/>
      <c r="J14" s="167"/>
      <c r="K14" s="168"/>
      <c r="L14" s="169"/>
      <c r="M14" s="170"/>
      <c r="N14" s="170"/>
    </row>
    <row r="15" spans="1:14" ht="32.25">
      <c r="A15" s="374"/>
      <c r="B15" s="375"/>
      <c r="C15" s="377"/>
      <c r="D15" s="383" t="s">
        <v>8</v>
      </c>
      <c r="E15" s="171">
        <f>F15</f>
        <v>3000</v>
      </c>
      <c r="F15" s="171">
        <v>3000</v>
      </c>
      <c r="G15" s="172">
        <v>0</v>
      </c>
      <c r="H15" s="381"/>
      <c r="I15" s="173" t="s">
        <v>237</v>
      </c>
      <c r="J15" s="174" t="s">
        <v>230</v>
      </c>
      <c r="K15" s="175" t="s">
        <v>232</v>
      </c>
      <c r="L15" s="173" t="s">
        <v>244</v>
      </c>
      <c r="M15" s="162" t="s">
        <v>243</v>
      </c>
      <c r="N15" s="345" t="s">
        <v>521</v>
      </c>
    </row>
    <row r="16" spans="1:14" ht="32.25">
      <c r="A16" s="374"/>
      <c r="B16" s="375"/>
      <c r="C16" s="377"/>
      <c r="D16" s="384"/>
      <c r="E16" s="171">
        <f t="shared" ref="E16:E19" si="1">F16</f>
        <v>3000</v>
      </c>
      <c r="F16" s="171">
        <v>3000</v>
      </c>
      <c r="G16" s="172">
        <v>0</v>
      </c>
      <c r="H16" s="381"/>
      <c r="I16" s="173" t="s">
        <v>238</v>
      </c>
      <c r="J16" s="174" t="s">
        <v>135</v>
      </c>
      <c r="K16" s="175" t="s">
        <v>233</v>
      </c>
      <c r="L16" s="173" t="s">
        <v>245</v>
      </c>
      <c r="M16" s="162" t="s">
        <v>243</v>
      </c>
      <c r="N16" s="345" t="s">
        <v>521</v>
      </c>
    </row>
    <row r="17" spans="1:14" ht="32.25">
      <c r="A17" s="374"/>
      <c r="B17" s="375"/>
      <c r="C17" s="377"/>
      <c r="D17" s="384"/>
      <c r="E17" s="171">
        <f t="shared" si="1"/>
        <v>1000</v>
      </c>
      <c r="F17" s="171">
        <v>1000</v>
      </c>
      <c r="G17" s="172">
        <v>0</v>
      </c>
      <c r="H17" s="381"/>
      <c r="I17" s="173" t="s">
        <v>239</v>
      </c>
      <c r="J17" s="174" t="s">
        <v>137</v>
      </c>
      <c r="K17" s="175" t="s">
        <v>234</v>
      </c>
      <c r="L17" s="173" t="s">
        <v>246</v>
      </c>
      <c r="M17" s="162" t="s">
        <v>243</v>
      </c>
      <c r="N17" s="345" t="s">
        <v>521</v>
      </c>
    </row>
    <row r="18" spans="1:14" ht="32.25">
      <c r="A18" s="374"/>
      <c r="B18" s="375"/>
      <c r="C18" s="377"/>
      <c r="D18" s="384"/>
      <c r="E18" s="171">
        <f t="shared" si="1"/>
        <v>1000</v>
      </c>
      <c r="F18" s="171">
        <v>1000</v>
      </c>
      <c r="G18" s="172">
        <v>0</v>
      </c>
      <c r="H18" s="381"/>
      <c r="I18" s="173" t="s">
        <v>240</v>
      </c>
      <c r="J18" s="174" t="s">
        <v>231</v>
      </c>
      <c r="K18" s="175" t="s">
        <v>235</v>
      </c>
      <c r="L18" s="173" t="s">
        <v>247</v>
      </c>
      <c r="M18" s="162" t="s">
        <v>243</v>
      </c>
      <c r="N18" s="345" t="s">
        <v>521</v>
      </c>
    </row>
    <row r="19" spans="1:14" ht="32.25">
      <c r="A19" s="374"/>
      <c r="B19" s="375"/>
      <c r="C19" s="377"/>
      <c r="D19" s="384"/>
      <c r="E19" s="171">
        <f t="shared" si="1"/>
        <v>2500</v>
      </c>
      <c r="F19" s="171">
        <v>2500</v>
      </c>
      <c r="G19" s="172">
        <v>0</v>
      </c>
      <c r="H19" s="381"/>
      <c r="I19" s="173" t="s">
        <v>241</v>
      </c>
      <c r="J19" s="174" t="s">
        <v>140</v>
      </c>
      <c r="K19" s="175" t="s">
        <v>236</v>
      </c>
      <c r="L19" s="173" t="s">
        <v>248</v>
      </c>
      <c r="M19" s="162" t="s">
        <v>243</v>
      </c>
      <c r="N19" s="345" t="s">
        <v>521</v>
      </c>
    </row>
    <row r="20" spans="1:14">
      <c r="A20" s="374"/>
      <c r="B20" s="375"/>
      <c r="C20" s="377"/>
      <c r="D20" s="385"/>
      <c r="E20" s="164">
        <f>SUM(E15:E19)</f>
        <v>10500</v>
      </c>
      <c r="F20" s="164">
        <f>SUM(F15:F19)</f>
        <v>10500</v>
      </c>
      <c r="G20" s="165">
        <f>SUM(G15:G19)</f>
        <v>0</v>
      </c>
      <c r="H20" s="381"/>
      <c r="I20" s="166"/>
      <c r="J20" s="167"/>
      <c r="K20" s="168"/>
      <c r="L20" s="169"/>
      <c r="M20" s="170"/>
      <c r="N20" s="170"/>
    </row>
    <row r="21" spans="1:14">
      <c r="A21" s="374"/>
      <c r="B21" s="375"/>
      <c r="C21" s="377"/>
      <c r="D21" s="379" t="s">
        <v>9</v>
      </c>
      <c r="E21" s="176"/>
      <c r="F21" s="176"/>
      <c r="G21" s="157"/>
      <c r="H21" s="381"/>
      <c r="I21" s="173"/>
      <c r="J21" s="177"/>
      <c r="K21" s="175"/>
      <c r="L21" s="178"/>
      <c r="M21" s="162"/>
      <c r="N21" s="162"/>
    </row>
    <row r="22" spans="1:14">
      <c r="A22" s="374"/>
      <c r="B22" s="375"/>
      <c r="C22" s="377"/>
      <c r="D22" s="379"/>
      <c r="E22" s="176"/>
      <c r="F22" s="176"/>
      <c r="G22" s="157"/>
      <c r="H22" s="381"/>
      <c r="I22" s="173"/>
      <c r="J22" s="177"/>
      <c r="K22" s="175"/>
      <c r="L22" s="178"/>
      <c r="M22" s="162"/>
      <c r="N22" s="162"/>
    </row>
    <row r="23" spans="1:14">
      <c r="A23" s="374"/>
      <c r="B23" s="375"/>
      <c r="C23" s="377"/>
      <c r="D23" s="379"/>
      <c r="E23" s="164">
        <f>SUM(E21:E22)</f>
        <v>0</v>
      </c>
      <c r="F23" s="164">
        <f t="shared" ref="F23:G23" si="2">SUM(F21:F22)</f>
        <v>0</v>
      </c>
      <c r="G23" s="165">
        <f t="shared" si="2"/>
        <v>0</v>
      </c>
      <c r="H23" s="381"/>
      <c r="I23" s="166"/>
      <c r="J23" s="167"/>
      <c r="K23" s="168"/>
      <c r="L23" s="169"/>
      <c r="M23" s="170"/>
      <c r="N23" s="170"/>
    </row>
    <row r="24" spans="1:14">
      <c r="A24" s="374"/>
      <c r="B24" s="375"/>
      <c r="C24" s="377"/>
      <c r="D24" s="379" t="s">
        <v>10</v>
      </c>
      <c r="E24" s="176"/>
      <c r="F24" s="176"/>
      <c r="G24" s="157"/>
      <c r="H24" s="381"/>
      <c r="I24" s="173"/>
      <c r="J24" s="177"/>
      <c r="K24" s="175"/>
      <c r="L24" s="178"/>
      <c r="M24" s="162"/>
      <c r="N24" s="162"/>
    </row>
    <row r="25" spans="1:14">
      <c r="A25" s="374"/>
      <c r="B25" s="375"/>
      <c r="C25" s="377"/>
      <c r="D25" s="379"/>
      <c r="E25" s="176"/>
      <c r="F25" s="176"/>
      <c r="G25" s="157"/>
      <c r="H25" s="381"/>
      <c r="I25" s="173"/>
      <c r="J25" s="177"/>
      <c r="K25" s="175"/>
      <c r="L25" s="178"/>
      <c r="M25" s="162"/>
      <c r="N25" s="162"/>
    </row>
    <row r="26" spans="1:14">
      <c r="A26" s="374"/>
      <c r="B26" s="375"/>
      <c r="C26" s="377"/>
      <c r="D26" s="379"/>
      <c r="E26" s="164">
        <f>SUM(E24:E25)</f>
        <v>0</v>
      </c>
      <c r="F26" s="164">
        <f t="shared" ref="F26:G26" si="3">SUM(F24:F25)</f>
        <v>0</v>
      </c>
      <c r="G26" s="165">
        <f t="shared" si="3"/>
        <v>0</v>
      </c>
      <c r="H26" s="381"/>
      <c r="I26" s="166"/>
      <c r="J26" s="167"/>
      <c r="K26" s="168"/>
      <c r="L26" s="169"/>
      <c r="M26" s="170"/>
      <c r="N26" s="170"/>
    </row>
    <row r="27" spans="1:14" ht="32.25">
      <c r="A27" s="374"/>
      <c r="B27" s="375"/>
      <c r="C27" s="377"/>
      <c r="D27" s="379" t="s">
        <v>242</v>
      </c>
      <c r="E27" s="179">
        <f>F27</f>
        <v>500</v>
      </c>
      <c r="F27" s="179">
        <v>500</v>
      </c>
      <c r="G27" s="172">
        <v>0</v>
      </c>
      <c r="H27" s="381"/>
      <c r="I27" s="180" t="s">
        <v>253</v>
      </c>
      <c r="J27" s="181">
        <v>41938</v>
      </c>
      <c r="K27" s="182" t="s">
        <v>322</v>
      </c>
      <c r="L27" s="183" t="s">
        <v>258</v>
      </c>
      <c r="M27" s="162" t="s">
        <v>257</v>
      </c>
      <c r="N27" s="345" t="s">
        <v>521</v>
      </c>
    </row>
    <row r="28" spans="1:14" ht="32.25">
      <c r="A28" s="374"/>
      <c r="B28" s="375"/>
      <c r="C28" s="377"/>
      <c r="D28" s="379"/>
      <c r="E28" s="179">
        <f t="shared" ref="E28:E31" si="4">F28</f>
        <v>250</v>
      </c>
      <c r="F28" s="179">
        <v>250</v>
      </c>
      <c r="G28" s="172">
        <v>0</v>
      </c>
      <c r="H28" s="381"/>
      <c r="I28" s="180" t="s">
        <v>254</v>
      </c>
      <c r="J28" s="181">
        <v>41938</v>
      </c>
      <c r="K28" s="182" t="s">
        <v>323</v>
      </c>
      <c r="L28" s="183" t="s">
        <v>258</v>
      </c>
      <c r="M28" s="162" t="s">
        <v>257</v>
      </c>
      <c r="N28" s="345" t="s">
        <v>521</v>
      </c>
    </row>
    <row r="29" spans="1:14" ht="32.25">
      <c r="A29" s="374"/>
      <c r="B29" s="375"/>
      <c r="C29" s="377"/>
      <c r="D29" s="379"/>
      <c r="E29" s="179">
        <f t="shared" si="4"/>
        <v>1500</v>
      </c>
      <c r="F29" s="179">
        <v>1500</v>
      </c>
      <c r="G29" s="172">
        <v>0</v>
      </c>
      <c r="H29" s="381"/>
      <c r="I29" s="185" t="s">
        <v>255</v>
      </c>
      <c r="J29" s="186">
        <v>41939</v>
      </c>
      <c r="K29" s="182" t="s">
        <v>324</v>
      </c>
      <c r="L29" s="187" t="s">
        <v>259</v>
      </c>
      <c r="M29" s="162" t="s">
        <v>260</v>
      </c>
      <c r="N29" s="345" t="s">
        <v>521</v>
      </c>
    </row>
    <row r="30" spans="1:14" ht="32.25">
      <c r="A30" s="374"/>
      <c r="B30" s="375"/>
      <c r="C30" s="377"/>
      <c r="D30" s="379"/>
      <c r="E30" s="179">
        <f t="shared" si="4"/>
        <v>1000</v>
      </c>
      <c r="F30" s="184">
        <v>1000</v>
      </c>
      <c r="G30" s="172">
        <v>0</v>
      </c>
      <c r="H30" s="381"/>
      <c r="I30" s="187">
        <v>20140557</v>
      </c>
      <c r="J30" s="186">
        <v>41940</v>
      </c>
      <c r="K30" s="182" t="s">
        <v>325</v>
      </c>
      <c r="L30" s="187" t="s">
        <v>261</v>
      </c>
      <c r="M30" s="162" t="s">
        <v>260</v>
      </c>
      <c r="N30" s="345" t="s">
        <v>521</v>
      </c>
    </row>
    <row r="31" spans="1:14" ht="32.25">
      <c r="A31" s="374"/>
      <c r="B31" s="375"/>
      <c r="C31" s="377"/>
      <c r="D31" s="379"/>
      <c r="E31" s="179">
        <f t="shared" si="4"/>
        <v>250</v>
      </c>
      <c r="F31" s="184">
        <v>250</v>
      </c>
      <c r="G31" s="172">
        <v>0</v>
      </c>
      <c r="H31" s="381"/>
      <c r="I31" s="185" t="s">
        <v>256</v>
      </c>
      <c r="J31" s="186">
        <v>41955</v>
      </c>
      <c r="K31" s="182" t="s">
        <v>326</v>
      </c>
      <c r="L31" s="187" t="s">
        <v>262</v>
      </c>
      <c r="M31" s="162" t="s">
        <v>260</v>
      </c>
      <c r="N31" s="345" t="s">
        <v>521</v>
      </c>
    </row>
    <row r="32" spans="1:14">
      <c r="A32" s="374"/>
      <c r="B32" s="375"/>
      <c r="C32" s="377"/>
      <c r="D32" s="379"/>
      <c r="E32" s="164">
        <f>SUM(E27:E31)</f>
        <v>3500</v>
      </c>
      <c r="F32" s="164">
        <f>SUM(F27:F31)</f>
        <v>3500</v>
      </c>
      <c r="G32" s="165">
        <f>SUM(G27:G31)</f>
        <v>0</v>
      </c>
      <c r="H32" s="381"/>
      <c r="I32" s="166"/>
      <c r="J32" s="167"/>
      <c r="K32" s="168"/>
      <c r="L32" s="169"/>
      <c r="M32" s="170"/>
      <c r="N32" s="170"/>
    </row>
    <row r="33" spans="1:14" ht="24.75" customHeight="1">
      <c r="A33" s="374"/>
      <c r="B33" s="375"/>
      <c r="C33" s="378"/>
      <c r="D33" s="188" t="s">
        <v>168</v>
      </c>
      <c r="E33" s="246">
        <f>F33</f>
        <v>13230.000000000002</v>
      </c>
      <c r="F33" s="246">
        <f>(F14+F20+F23+F26+F32)*0.07</f>
        <v>13230.000000000002</v>
      </c>
      <c r="G33" s="165">
        <v>0</v>
      </c>
      <c r="H33" s="382"/>
      <c r="I33" s="166"/>
      <c r="J33" s="167"/>
      <c r="K33" s="168"/>
      <c r="L33" s="169"/>
      <c r="M33" s="170"/>
      <c r="N33" s="170"/>
    </row>
    <row r="34" spans="1:14">
      <c r="A34" s="387" t="s">
        <v>169</v>
      </c>
      <c r="B34" s="387"/>
      <c r="C34" s="387"/>
      <c r="D34" s="387"/>
      <c r="E34" s="189">
        <f>E33+E32+E26+E23+E20+E14</f>
        <v>202230</v>
      </c>
      <c r="F34" s="189">
        <f>F33+F32+F26+F23+F20+F14</f>
        <v>202230</v>
      </c>
      <c r="G34" s="190">
        <f>G33+G32+G26+G23+G20+G14</f>
        <v>0</v>
      </c>
      <c r="H34" s="190">
        <f>F34*0.8</f>
        <v>161784</v>
      </c>
      <c r="I34" s="191"/>
      <c r="J34" s="192"/>
      <c r="K34" s="193"/>
      <c r="L34" s="194"/>
      <c r="M34" s="195"/>
      <c r="N34" s="195"/>
    </row>
    <row r="35" spans="1:14" ht="32.25">
      <c r="A35" s="374"/>
      <c r="B35" s="375">
        <v>2015</v>
      </c>
      <c r="C35" s="377"/>
      <c r="D35" s="379" t="s">
        <v>7</v>
      </c>
      <c r="E35" s="156">
        <f>F35</f>
        <v>40000</v>
      </c>
      <c r="F35" s="156">
        <v>40000</v>
      </c>
      <c r="G35" s="172">
        <v>0</v>
      </c>
      <c r="H35" s="381"/>
      <c r="I35" s="158" t="s">
        <v>274</v>
      </c>
      <c r="J35" s="197">
        <v>42063</v>
      </c>
      <c r="K35" s="175" t="s">
        <v>269</v>
      </c>
      <c r="L35" s="161" t="s">
        <v>264</v>
      </c>
      <c r="M35" s="162" t="s">
        <v>263</v>
      </c>
      <c r="N35" s="345" t="s">
        <v>521</v>
      </c>
    </row>
    <row r="36" spans="1:14" ht="32.25">
      <c r="A36" s="374"/>
      <c r="B36" s="375"/>
      <c r="C36" s="377"/>
      <c r="D36" s="379"/>
      <c r="E36" s="156">
        <f t="shared" ref="E36:E39" si="5">F36</f>
        <v>40000</v>
      </c>
      <c r="F36" s="156">
        <v>40000</v>
      </c>
      <c r="G36" s="172">
        <v>0</v>
      </c>
      <c r="H36" s="381"/>
      <c r="I36" s="158" t="s">
        <v>275</v>
      </c>
      <c r="J36" s="197">
        <v>42094</v>
      </c>
      <c r="K36" s="175" t="s">
        <v>270</v>
      </c>
      <c r="L36" s="161" t="s">
        <v>265</v>
      </c>
      <c r="M36" s="162" t="s">
        <v>263</v>
      </c>
      <c r="N36" s="345" t="s">
        <v>521</v>
      </c>
    </row>
    <row r="37" spans="1:14" ht="32.25">
      <c r="A37" s="374"/>
      <c r="B37" s="375"/>
      <c r="C37" s="377"/>
      <c r="D37" s="379"/>
      <c r="E37" s="156">
        <f t="shared" si="5"/>
        <v>30000</v>
      </c>
      <c r="F37" s="156">
        <v>30000</v>
      </c>
      <c r="G37" s="172">
        <v>0</v>
      </c>
      <c r="H37" s="381"/>
      <c r="I37" s="158" t="s">
        <v>276</v>
      </c>
      <c r="J37" s="197">
        <v>42124</v>
      </c>
      <c r="K37" s="175" t="s">
        <v>271</v>
      </c>
      <c r="L37" s="161" t="s">
        <v>266</v>
      </c>
      <c r="M37" s="162" t="s">
        <v>263</v>
      </c>
      <c r="N37" s="345" t="s">
        <v>521</v>
      </c>
    </row>
    <row r="38" spans="1:14" ht="32.25">
      <c r="A38" s="374"/>
      <c r="B38" s="375"/>
      <c r="C38" s="377"/>
      <c r="D38" s="379"/>
      <c r="E38" s="156">
        <f t="shared" si="5"/>
        <v>25000</v>
      </c>
      <c r="F38" s="156">
        <v>25000</v>
      </c>
      <c r="G38" s="172">
        <v>0</v>
      </c>
      <c r="H38" s="381"/>
      <c r="I38" s="158" t="s">
        <v>277</v>
      </c>
      <c r="J38" s="197">
        <v>42155</v>
      </c>
      <c r="K38" s="175" t="s">
        <v>272</v>
      </c>
      <c r="L38" s="161" t="s">
        <v>267</v>
      </c>
      <c r="M38" s="162" t="s">
        <v>263</v>
      </c>
      <c r="N38" s="345" t="s">
        <v>521</v>
      </c>
    </row>
    <row r="39" spans="1:14" ht="32.25">
      <c r="A39" s="374"/>
      <c r="B39" s="375"/>
      <c r="C39" s="377"/>
      <c r="D39" s="379"/>
      <c r="E39" s="156">
        <f t="shared" si="5"/>
        <v>40000</v>
      </c>
      <c r="F39" s="163">
        <v>40000</v>
      </c>
      <c r="G39" s="172">
        <v>0</v>
      </c>
      <c r="H39" s="381"/>
      <c r="I39" s="158" t="s">
        <v>278</v>
      </c>
      <c r="J39" s="197">
        <v>42185</v>
      </c>
      <c r="K39" s="175" t="s">
        <v>273</v>
      </c>
      <c r="L39" s="161" t="s">
        <v>268</v>
      </c>
      <c r="M39" s="162" t="s">
        <v>263</v>
      </c>
      <c r="N39" s="345" t="s">
        <v>521</v>
      </c>
    </row>
    <row r="40" spans="1:14">
      <c r="A40" s="374"/>
      <c r="B40" s="375"/>
      <c r="C40" s="377"/>
      <c r="D40" s="379"/>
      <c r="E40" s="164">
        <f>SUM(E35:E39)</f>
        <v>175000</v>
      </c>
      <c r="F40" s="164">
        <f>SUM(F35:F39)</f>
        <v>175000</v>
      </c>
      <c r="G40" s="165">
        <f>SUM(G35:G39)</f>
        <v>0</v>
      </c>
      <c r="H40" s="381"/>
      <c r="I40" s="166"/>
      <c r="J40" s="167"/>
      <c r="K40" s="168"/>
      <c r="L40" s="169"/>
      <c r="M40" s="170"/>
      <c r="N40" s="170"/>
    </row>
    <row r="41" spans="1:14" ht="36">
      <c r="A41" s="374"/>
      <c r="B41" s="375"/>
      <c r="C41" s="377"/>
      <c r="D41" s="383" t="s">
        <v>8</v>
      </c>
      <c r="E41" s="171">
        <f>F41</f>
        <v>1500</v>
      </c>
      <c r="F41" s="171">
        <v>1500</v>
      </c>
      <c r="G41" s="172">
        <v>0</v>
      </c>
      <c r="H41" s="381"/>
      <c r="I41" s="173" t="s">
        <v>139</v>
      </c>
      <c r="J41" s="174" t="s">
        <v>143</v>
      </c>
      <c r="K41" s="175" t="s">
        <v>141</v>
      </c>
      <c r="L41" s="173" t="s">
        <v>279</v>
      </c>
      <c r="M41" s="162" t="s">
        <v>263</v>
      </c>
      <c r="N41" s="345" t="s">
        <v>521</v>
      </c>
    </row>
    <row r="42" spans="1:14" ht="36">
      <c r="A42" s="374"/>
      <c r="B42" s="375"/>
      <c r="C42" s="377"/>
      <c r="D42" s="384"/>
      <c r="E42" s="171">
        <f t="shared" ref="E42:E43" si="6">F42</f>
        <v>1500</v>
      </c>
      <c r="F42" s="171">
        <v>1500</v>
      </c>
      <c r="G42" s="172">
        <v>0</v>
      </c>
      <c r="H42" s="381"/>
      <c r="I42" s="173" t="s">
        <v>142</v>
      </c>
      <c r="J42" s="174" t="s">
        <v>51</v>
      </c>
      <c r="K42" s="175" t="s">
        <v>144</v>
      </c>
      <c r="L42" s="173" t="s">
        <v>279</v>
      </c>
      <c r="M42" s="162" t="s">
        <v>263</v>
      </c>
      <c r="N42" s="345" t="s">
        <v>521</v>
      </c>
    </row>
    <row r="43" spans="1:14" ht="36">
      <c r="A43" s="374"/>
      <c r="B43" s="375"/>
      <c r="C43" s="377"/>
      <c r="D43" s="384"/>
      <c r="E43" s="171">
        <f t="shared" si="6"/>
        <v>1500</v>
      </c>
      <c r="F43" s="171">
        <v>1500</v>
      </c>
      <c r="G43" s="172">
        <v>0</v>
      </c>
      <c r="H43" s="381"/>
      <c r="I43" s="173" t="s">
        <v>145</v>
      </c>
      <c r="J43" s="174" t="s">
        <v>54</v>
      </c>
      <c r="K43" s="175" t="s">
        <v>146</v>
      </c>
      <c r="L43" s="173" t="s">
        <v>279</v>
      </c>
      <c r="M43" s="162" t="s">
        <v>263</v>
      </c>
      <c r="N43" s="345" t="s">
        <v>521</v>
      </c>
    </row>
    <row r="44" spans="1:14">
      <c r="A44" s="374"/>
      <c r="B44" s="375"/>
      <c r="C44" s="377"/>
      <c r="D44" s="385"/>
      <c r="E44" s="164">
        <f>SUM(E41:E43)</f>
        <v>4500</v>
      </c>
      <c r="F44" s="164">
        <f>SUM(F41:F43)</f>
        <v>4500</v>
      </c>
      <c r="G44" s="165">
        <f>SUM(G41:G43)</f>
        <v>0</v>
      </c>
      <c r="H44" s="381"/>
      <c r="I44" s="166"/>
      <c r="J44" s="167"/>
      <c r="K44" s="168"/>
      <c r="L44" s="169"/>
      <c r="M44" s="170"/>
      <c r="N44" s="170"/>
    </row>
    <row r="45" spans="1:14">
      <c r="A45" s="374"/>
      <c r="B45" s="375"/>
      <c r="C45" s="377"/>
      <c r="D45" s="379" t="s">
        <v>9</v>
      </c>
      <c r="E45" s="176"/>
      <c r="F45" s="176"/>
      <c r="G45" s="157"/>
      <c r="H45" s="381"/>
      <c r="I45" s="173"/>
      <c r="J45" s="177"/>
      <c r="K45" s="175"/>
      <c r="L45" s="178"/>
      <c r="M45" s="162"/>
      <c r="N45" s="162"/>
    </row>
    <row r="46" spans="1:14">
      <c r="A46" s="374"/>
      <c r="B46" s="375"/>
      <c r="C46" s="377"/>
      <c r="D46" s="379"/>
      <c r="E46" s="176"/>
      <c r="F46" s="176"/>
      <c r="G46" s="157"/>
      <c r="H46" s="381"/>
      <c r="I46" s="173"/>
      <c r="J46" s="177"/>
      <c r="K46" s="175"/>
      <c r="L46" s="178"/>
      <c r="M46" s="162"/>
      <c r="N46" s="162"/>
    </row>
    <row r="47" spans="1:14">
      <c r="A47" s="374"/>
      <c r="B47" s="375"/>
      <c r="C47" s="377"/>
      <c r="D47" s="379"/>
      <c r="E47" s="164">
        <f>SUM(E45:E46)</f>
        <v>0</v>
      </c>
      <c r="F47" s="164">
        <f t="shared" ref="F47:G47" si="7">SUM(F45:F46)</f>
        <v>0</v>
      </c>
      <c r="G47" s="165">
        <f t="shared" si="7"/>
        <v>0</v>
      </c>
      <c r="H47" s="381"/>
      <c r="I47" s="166"/>
      <c r="J47" s="167"/>
      <c r="K47" s="168"/>
      <c r="L47" s="169"/>
      <c r="M47" s="170"/>
      <c r="N47" s="170"/>
    </row>
    <row r="48" spans="1:14" ht="32.25">
      <c r="A48" s="374"/>
      <c r="B48" s="375"/>
      <c r="C48" s="377"/>
      <c r="D48" s="379" t="s">
        <v>10</v>
      </c>
      <c r="E48" s="199">
        <f>F48</f>
        <v>10000</v>
      </c>
      <c r="F48" s="199">
        <v>10000</v>
      </c>
      <c r="G48" s="172">
        <v>0</v>
      </c>
      <c r="H48" s="381"/>
      <c r="I48" s="200">
        <v>151765</v>
      </c>
      <c r="J48" s="201">
        <v>41870</v>
      </c>
      <c r="K48" s="202" t="s">
        <v>292</v>
      </c>
      <c r="L48" s="203" t="s">
        <v>280</v>
      </c>
      <c r="M48" s="162" t="s">
        <v>285</v>
      </c>
      <c r="N48" s="345" t="s">
        <v>521</v>
      </c>
    </row>
    <row r="49" spans="1:14" ht="32.25">
      <c r="A49" s="374"/>
      <c r="B49" s="375"/>
      <c r="C49" s="377"/>
      <c r="D49" s="379"/>
      <c r="E49" s="199">
        <f t="shared" ref="E49:E52" si="8">F49</f>
        <v>35000</v>
      </c>
      <c r="F49" s="199">
        <v>35000</v>
      </c>
      <c r="G49" s="172">
        <v>0</v>
      </c>
      <c r="H49" s="381"/>
      <c r="I49" s="200" t="s">
        <v>290</v>
      </c>
      <c r="J49" s="201">
        <v>41929</v>
      </c>
      <c r="K49" s="202" t="s">
        <v>293</v>
      </c>
      <c r="L49" s="203" t="s">
        <v>281</v>
      </c>
      <c r="M49" s="162" t="s">
        <v>286</v>
      </c>
      <c r="N49" s="345" t="s">
        <v>521</v>
      </c>
    </row>
    <row r="50" spans="1:14" ht="32.25">
      <c r="A50" s="374"/>
      <c r="B50" s="375"/>
      <c r="C50" s="377"/>
      <c r="D50" s="379"/>
      <c r="E50" s="199">
        <f t="shared" si="8"/>
        <v>15000</v>
      </c>
      <c r="F50" s="199">
        <v>15000</v>
      </c>
      <c r="G50" s="172">
        <v>0</v>
      </c>
      <c r="H50" s="381"/>
      <c r="I50" s="200" t="s">
        <v>256</v>
      </c>
      <c r="J50" s="201">
        <v>41939</v>
      </c>
      <c r="K50" s="202" t="s">
        <v>294</v>
      </c>
      <c r="L50" s="204" t="s">
        <v>282</v>
      </c>
      <c r="M50" s="162" t="s">
        <v>287</v>
      </c>
      <c r="N50" s="345" t="s">
        <v>521</v>
      </c>
    </row>
    <row r="51" spans="1:14" ht="32.25">
      <c r="A51" s="374"/>
      <c r="B51" s="375"/>
      <c r="C51" s="377"/>
      <c r="D51" s="379"/>
      <c r="E51" s="199">
        <f t="shared" si="8"/>
        <v>10000</v>
      </c>
      <c r="F51" s="199">
        <v>10000</v>
      </c>
      <c r="G51" s="172">
        <v>0</v>
      </c>
      <c r="H51" s="381"/>
      <c r="I51" s="200" t="s">
        <v>291</v>
      </c>
      <c r="J51" s="201">
        <v>41937</v>
      </c>
      <c r="K51" s="202" t="s">
        <v>295</v>
      </c>
      <c r="L51" s="204" t="s">
        <v>283</v>
      </c>
      <c r="M51" s="162" t="s">
        <v>288</v>
      </c>
      <c r="N51" s="345" t="s">
        <v>521</v>
      </c>
    </row>
    <row r="52" spans="1:14" ht="32.25">
      <c r="A52" s="374"/>
      <c r="B52" s="375"/>
      <c r="C52" s="377"/>
      <c r="D52" s="379"/>
      <c r="E52" s="199">
        <f t="shared" si="8"/>
        <v>15000</v>
      </c>
      <c r="F52" s="199">
        <v>15000</v>
      </c>
      <c r="G52" s="172">
        <v>0</v>
      </c>
      <c r="H52" s="381"/>
      <c r="I52" s="200" t="s">
        <v>320</v>
      </c>
      <c r="J52" s="201">
        <v>41923</v>
      </c>
      <c r="K52" s="202" t="s">
        <v>296</v>
      </c>
      <c r="L52" s="204" t="s">
        <v>284</v>
      </c>
      <c r="M52" s="162" t="s">
        <v>289</v>
      </c>
      <c r="N52" s="345" t="s">
        <v>521</v>
      </c>
    </row>
    <row r="53" spans="1:14">
      <c r="A53" s="374"/>
      <c r="B53" s="375"/>
      <c r="C53" s="377"/>
      <c r="D53" s="379"/>
      <c r="E53" s="164">
        <f>SUM(E48:E52)</f>
        <v>85000</v>
      </c>
      <c r="F53" s="164">
        <f>SUM(F48:F52)</f>
        <v>85000</v>
      </c>
      <c r="G53" s="165">
        <f>SUM(G48:G52)</f>
        <v>0</v>
      </c>
      <c r="H53" s="381"/>
      <c r="I53" s="166"/>
      <c r="J53" s="167"/>
      <c r="K53" s="168"/>
      <c r="L53" s="169"/>
      <c r="M53" s="170"/>
      <c r="N53" s="170"/>
    </row>
    <row r="54" spans="1:14" ht="32.25">
      <c r="A54" s="374"/>
      <c r="B54" s="375"/>
      <c r="C54" s="377"/>
      <c r="D54" s="379" t="s">
        <v>242</v>
      </c>
      <c r="E54" s="179">
        <f>F54</f>
        <v>1000</v>
      </c>
      <c r="F54" s="163">
        <v>1000</v>
      </c>
      <c r="G54" s="172">
        <v>0</v>
      </c>
      <c r="H54" s="381"/>
      <c r="I54" s="198" t="s">
        <v>301</v>
      </c>
      <c r="J54" s="197">
        <v>42255</v>
      </c>
      <c r="K54" s="175" t="s">
        <v>315</v>
      </c>
      <c r="L54" s="198" t="s">
        <v>321</v>
      </c>
      <c r="M54" s="162" t="s">
        <v>303</v>
      </c>
      <c r="N54" s="345" t="s">
        <v>521</v>
      </c>
    </row>
    <row r="55" spans="1:14" ht="32.25">
      <c r="A55" s="374"/>
      <c r="B55" s="375"/>
      <c r="C55" s="377"/>
      <c r="D55" s="379"/>
      <c r="E55" s="179">
        <f t="shared" ref="E55:E58" si="9">F55</f>
        <v>500</v>
      </c>
      <c r="F55" s="163">
        <v>500</v>
      </c>
      <c r="G55" s="172">
        <v>0</v>
      </c>
      <c r="H55" s="381"/>
      <c r="I55" s="198" t="s">
        <v>299</v>
      </c>
      <c r="J55" s="197">
        <v>42266</v>
      </c>
      <c r="K55" s="175" t="s">
        <v>316</v>
      </c>
      <c r="L55" s="198" t="s">
        <v>298</v>
      </c>
      <c r="M55" s="162" t="s">
        <v>257</v>
      </c>
      <c r="N55" s="345" t="s">
        <v>521</v>
      </c>
    </row>
    <row r="56" spans="1:14" ht="32.25">
      <c r="A56" s="374"/>
      <c r="B56" s="375"/>
      <c r="C56" s="377"/>
      <c r="D56" s="379"/>
      <c r="E56" s="179">
        <f t="shared" si="9"/>
        <v>500</v>
      </c>
      <c r="F56" s="163">
        <v>500</v>
      </c>
      <c r="G56" s="172">
        <v>0</v>
      </c>
      <c r="H56" s="381"/>
      <c r="I56" s="198" t="s">
        <v>300</v>
      </c>
      <c r="J56" s="197">
        <v>42266</v>
      </c>
      <c r="K56" s="175" t="s">
        <v>317</v>
      </c>
      <c r="L56" s="198" t="s">
        <v>298</v>
      </c>
      <c r="M56" s="162" t="s">
        <v>257</v>
      </c>
      <c r="N56" s="345" t="s">
        <v>521</v>
      </c>
    </row>
    <row r="57" spans="1:14" ht="32.25">
      <c r="A57" s="374"/>
      <c r="B57" s="375"/>
      <c r="C57" s="377"/>
      <c r="D57" s="379"/>
      <c r="E57" s="179">
        <f t="shared" si="9"/>
        <v>250</v>
      </c>
      <c r="F57" s="163">
        <v>250</v>
      </c>
      <c r="G57" s="172">
        <v>0</v>
      </c>
      <c r="H57" s="381"/>
      <c r="I57" s="198" t="s">
        <v>302</v>
      </c>
      <c r="J57" s="197">
        <v>42278</v>
      </c>
      <c r="K57" s="175" t="s">
        <v>318</v>
      </c>
      <c r="L57" s="198" t="s">
        <v>297</v>
      </c>
      <c r="M57" s="162" t="s">
        <v>304</v>
      </c>
      <c r="N57" s="345" t="s">
        <v>521</v>
      </c>
    </row>
    <row r="58" spans="1:14" ht="32.25">
      <c r="A58" s="374"/>
      <c r="B58" s="375"/>
      <c r="C58" s="377"/>
      <c r="D58" s="379"/>
      <c r="E58" s="179">
        <f t="shared" si="9"/>
        <v>150</v>
      </c>
      <c r="F58" s="163">
        <v>150</v>
      </c>
      <c r="G58" s="172">
        <v>0</v>
      </c>
      <c r="H58" s="381"/>
      <c r="I58" s="311" t="s">
        <v>306</v>
      </c>
      <c r="J58" s="197">
        <v>42279</v>
      </c>
      <c r="K58" s="175" t="s">
        <v>319</v>
      </c>
      <c r="L58" s="198" t="s">
        <v>298</v>
      </c>
      <c r="M58" s="162" t="s">
        <v>305</v>
      </c>
      <c r="N58" s="345" t="s">
        <v>521</v>
      </c>
    </row>
    <row r="59" spans="1:14">
      <c r="A59" s="374"/>
      <c r="B59" s="375"/>
      <c r="C59" s="377"/>
      <c r="D59" s="379"/>
      <c r="E59" s="164">
        <f>SUM(E54:E58)</f>
        <v>2400</v>
      </c>
      <c r="F59" s="164">
        <f>SUM(F54:F58)</f>
        <v>2400</v>
      </c>
      <c r="G59" s="165">
        <f>SUM(G54:G58)</f>
        <v>0</v>
      </c>
      <c r="H59" s="381"/>
      <c r="I59" s="166"/>
      <c r="J59" s="167"/>
      <c r="K59" s="168"/>
      <c r="L59" s="169"/>
      <c r="M59" s="170"/>
      <c r="N59" s="170"/>
    </row>
    <row r="60" spans="1:14">
      <c r="A60" s="374"/>
      <c r="B60" s="375"/>
      <c r="C60" s="378"/>
      <c r="D60" s="188" t="s">
        <v>12</v>
      </c>
      <c r="E60" s="164">
        <f>F60</f>
        <v>18683</v>
      </c>
      <c r="F60" s="164">
        <f>(F40+F44+F47+F53+F59)*0.07</f>
        <v>18683</v>
      </c>
      <c r="G60" s="165">
        <v>0</v>
      </c>
      <c r="H60" s="382"/>
      <c r="I60" s="166"/>
      <c r="J60" s="167"/>
      <c r="K60" s="168"/>
      <c r="L60" s="169"/>
      <c r="M60" s="170"/>
      <c r="N60" s="170"/>
    </row>
    <row r="61" spans="1:14">
      <c r="A61" s="387" t="s">
        <v>170</v>
      </c>
      <c r="B61" s="387"/>
      <c r="C61" s="387"/>
      <c r="D61" s="387"/>
      <c r="E61" s="189">
        <f>E60+E59+E53+E47+E44+E40</f>
        <v>285583</v>
      </c>
      <c r="F61" s="189">
        <f>F60+F59+F53+F47+F44+F40</f>
        <v>285583</v>
      </c>
      <c r="G61" s="190">
        <f>G60+G59+G53+G47+G44+G40</f>
        <v>0</v>
      </c>
      <c r="H61" s="190">
        <f>F61*0.8</f>
        <v>228466.40000000002</v>
      </c>
      <c r="I61" s="191"/>
      <c r="J61" s="192"/>
      <c r="K61" s="193"/>
      <c r="L61" s="194"/>
      <c r="M61" s="195"/>
      <c r="N61" s="195"/>
    </row>
    <row r="62" spans="1:14" ht="32.25">
      <c r="A62" s="374"/>
      <c r="B62" s="375" t="s">
        <v>505</v>
      </c>
      <c r="C62" s="377"/>
      <c r="D62" s="379" t="s">
        <v>7</v>
      </c>
      <c r="E62" s="156">
        <f>F62</f>
        <v>40000</v>
      </c>
      <c r="F62" s="156">
        <v>40000</v>
      </c>
      <c r="G62" s="172">
        <v>0</v>
      </c>
      <c r="H62" s="381"/>
      <c r="I62" s="158" t="s">
        <v>336</v>
      </c>
      <c r="J62" s="197">
        <v>42216</v>
      </c>
      <c r="K62" s="175" t="s">
        <v>332</v>
      </c>
      <c r="L62" s="161" t="s">
        <v>327</v>
      </c>
      <c r="M62" s="162" t="s">
        <v>263</v>
      </c>
      <c r="N62" s="345" t="s">
        <v>521</v>
      </c>
    </row>
    <row r="63" spans="1:14" ht="32.25">
      <c r="A63" s="374"/>
      <c r="B63" s="375"/>
      <c r="C63" s="377"/>
      <c r="D63" s="379"/>
      <c r="E63" s="156">
        <f t="shared" ref="E63:E66" si="10">F63</f>
        <v>40000</v>
      </c>
      <c r="F63" s="156">
        <v>40000</v>
      </c>
      <c r="G63" s="172">
        <v>0</v>
      </c>
      <c r="H63" s="381"/>
      <c r="I63" s="158" t="s">
        <v>337</v>
      </c>
      <c r="J63" s="196">
        <v>42247</v>
      </c>
      <c r="K63" s="175" t="s">
        <v>333</v>
      </c>
      <c r="L63" s="161" t="s">
        <v>328</v>
      </c>
      <c r="M63" s="162" t="s">
        <v>263</v>
      </c>
      <c r="N63" s="345" t="s">
        <v>521</v>
      </c>
    </row>
    <row r="64" spans="1:14" ht="32.25">
      <c r="A64" s="374"/>
      <c r="B64" s="375"/>
      <c r="C64" s="377"/>
      <c r="D64" s="379"/>
      <c r="E64" s="156">
        <f t="shared" si="10"/>
        <v>30000</v>
      </c>
      <c r="F64" s="156">
        <v>30000</v>
      </c>
      <c r="G64" s="172">
        <v>0</v>
      </c>
      <c r="H64" s="381"/>
      <c r="I64" s="158" t="s">
        <v>338</v>
      </c>
      <c r="J64" s="197">
        <v>42277</v>
      </c>
      <c r="K64" s="175" t="s">
        <v>138</v>
      </c>
      <c r="L64" s="161" t="s">
        <v>329</v>
      </c>
      <c r="M64" s="162" t="s">
        <v>263</v>
      </c>
      <c r="N64" s="345" t="s">
        <v>521</v>
      </c>
    </row>
    <row r="65" spans="1:14" ht="32.25">
      <c r="A65" s="374"/>
      <c r="B65" s="375"/>
      <c r="C65" s="377"/>
      <c r="D65" s="379"/>
      <c r="E65" s="156">
        <f t="shared" si="10"/>
        <v>25000</v>
      </c>
      <c r="F65" s="156">
        <v>25000</v>
      </c>
      <c r="G65" s="172">
        <v>0</v>
      </c>
      <c r="H65" s="381"/>
      <c r="I65" s="158" t="s">
        <v>339</v>
      </c>
      <c r="J65" s="197">
        <v>42308</v>
      </c>
      <c r="K65" s="175" t="s">
        <v>334</v>
      </c>
      <c r="L65" s="161" t="s">
        <v>330</v>
      </c>
      <c r="M65" s="162" t="s">
        <v>263</v>
      </c>
      <c r="N65" s="345" t="s">
        <v>521</v>
      </c>
    </row>
    <row r="66" spans="1:14" ht="32.25">
      <c r="A66" s="374"/>
      <c r="B66" s="375"/>
      <c r="C66" s="377"/>
      <c r="D66" s="379"/>
      <c r="E66" s="156">
        <f t="shared" si="10"/>
        <v>40000</v>
      </c>
      <c r="F66" s="163">
        <v>40000</v>
      </c>
      <c r="G66" s="172">
        <v>0</v>
      </c>
      <c r="H66" s="381"/>
      <c r="I66" s="158" t="s">
        <v>340</v>
      </c>
      <c r="J66" s="197">
        <v>42338</v>
      </c>
      <c r="K66" s="175" t="s">
        <v>335</v>
      </c>
      <c r="L66" s="161" t="s">
        <v>331</v>
      </c>
      <c r="M66" s="162" t="s">
        <v>263</v>
      </c>
      <c r="N66" s="345" t="s">
        <v>521</v>
      </c>
    </row>
    <row r="67" spans="1:14">
      <c r="A67" s="374"/>
      <c r="B67" s="375"/>
      <c r="C67" s="377"/>
      <c r="D67" s="379"/>
      <c r="E67" s="164">
        <f>SUM(E62:E66)</f>
        <v>175000</v>
      </c>
      <c r="F67" s="164">
        <f>SUM(F62:F66)</f>
        <v>175000</v>
      </c>
      <c r="G67" s="165">
        <f>SUM(G62:G65)</f>
        <v>0</v>
      </c>
      <c r="H67" s="381"/>
      <c r="I67" s="166"/>
      <c r="J67" s="167"/>
      <c r="K67" s="168"/>
      <c r="L67" s="169"/>
      <c r="M67" s="170"/>
      <c r="N67" s="170"/>
    </row>
    <row r="68" spans="1:14" ht="36">
      <c r="A68" s="374"/>
      <c r="B68" s="375"/>
      <c r="C68" s="377"/>
      <c r="D68" s="383" t="s">
        <v>8</v>
      </c>
      <c r="E68" s="171">
        <f>F68</f>
        <v>1500</v>
      </c>
      <c r="F68" s="171">
        <v>1500</v>
      </c>
      <c r="G68" s="172">
        <v>0</v>
      </c>
      <c r="H68" s="381"/>
      <c r="I68" s="173" t="s">
        <v>149</v>
      </c>
      <c r="J68" s="174" t="s">
        <v>54</v>
      </c>
      <c r="K68" s="175" t="s">
        <v>150</v>
      </c>
      <c r="L68" s="173" t="s">
        <v>279</v>
      </c>
      <c r="M68" s="162" t="s">
        <v>263</v>
      </c>
      <c r="N68" s="345" t="s">
        <v>521</v>
      </c>
    </row>
    <row r="69" spans="1:14" ht="36">
      <c r="A69" s="374"/>
      <c r="B69" s="375"/>
      <c r="C69" s="377"/>
      <c r="D69" s="384"/>
      <c r="E69" s="171">
        <f t="shared" ref="E69:E72" si="11">F69</f>
        <v>1500</v>
      </c>
      <c r="F69" s="171">
        <v>1500</v>
      </c>
      <c r="G69" s="172">
        <v>0</v>
      </c>
      <c r="H69" s="381"/>
      <c r="I69" s="173" t="s">
        <v>151</v>
      </c>
      <c r="J69" s="174" t="s">
        <v>152</v>
      </c>
      <c r="K69" s="175" t="s">
        <v>153</v>
      </c>
      <c r="L69" s="173" t="s">
        <v>279</v>
      </c>
      <c r="M69" s="162" t="s">
        <v>263</v>
      </c>
      <c r="N69" s="345" t="s">
        <v>521</v>
      </c>
    </row>
    <row r="70" spans="1:14" ht="36">
      <c r="A70" s="374"/>
      <c r="B70" s="375"/>
      <c r="C70" s="377"/>
      <c r="D70" s="384"/>
      <c r="E70" s="171">
        <f t="shared" si="11"/>
        <v>1500</v>
      </c>
      <c r="F70" s="171">
        <v>1500</v>
      </c>
      <c r="G70" s="172">
        <v>0</v>
      </c>
      <c r="H70" s="381"/>
      <c r="I70" s="173" t="s">
        <v>154</v>
      </c>
      <c r="J70" s="174" t="s">
        <v>52</v>
      </c>
      <c r="K70" s="175" t="s">
        <v>155</v>
      </c>
      <c r="L70" s="173" t="s">
        <v>279</v>
      </c>
      <c r="M70" s="162" t="s">
        <v>263</v>
      </c>
      <c r="N70" s="345" t="s">
        <v>521</v>
      </c>
    </row>
    <row r="71" spans="1:14" ht="36">
      <c r="A71" s="374"/>
      <c r="B71" s="375"/>
      <c r="C71" s="377"/>
      <c r="D71" s="384"/>
      <c r="E71" s="171">
        <f t="shared" si="11"/>
        <v>1500</v>
      </c>
      <c r="F71" s="171">
        <v>1500</v>
      </c>
      <c r="G71" s="172">
        <v>0</v>
      </c>
      <c r="H71" s="381"/>
      <c r="I71" s="173" t="s">
        <v>156</v>
      </c>
      <c r="J71" s="174" t="s">
        <v>48</v>
      </c>
      <c r="K71" s="175" t="s">
        <v>157</v>
      </c>
      <c r="L71" s="173" t="s">
        <v>279</v>
      </c>
      <c r="M71" s="162" t="s">
        <v>263</v>
      </c>
      <c r="N71" s="345" t="s">
        <v>521</v>
      </c>
    </row>
    <row r="72" spans="1:14" ht="36">
      <c r="A72" s="374"/>
      <c r="B72" s="375"/>
      <c r="C72" s="377"/>
      <c r="D72" s="384"/>
      <c r="E72" s="171">
        <f t="shared" si="11"/>
        <v>1500</v>
      </c>
      <c r="F72" s="171">
        <v>1500</v>
      </c>
      <c r="G72" s="172">
        <v>0</v>
      </c>
      <c r="H72" s="381"/>
      <c r="I72" s="173" t="s">
        <v>158</v>
      </c>
      <c r="J72" s="174" t="s">
        <v>159</v>
      </c>
      <c r="K72" s="175" t="s">
        <v>160</v>
      </c>
      <c r="L72" s="173" t="s">
        <v>279</v>
      </c>
      <c r="M72" s="162" t="s">
        <v>263</v>
      </c>
      <c r="N72" s="345" t="s">
        <v>521</v>
      </c>
    </row>
    <row r="73" spans="1:14">
      <c r="A73" s="374"/>
      <c r="B73" s="375"/>
      <c r="C73" s="377"/>
      <c r="D73" s="385"/>
      <c r="E73" s="164">
        <f>SUM(E68:E72)</f>
        <v>7500</v>
      </c>
      <c r="F73" s="164">
        <f>SUM(F68:F72)</f>
        <v>7500</v>
      </c>
      <c r="G73" s="165">
        <f>SUM(G68:G72)</f>
        <v>0</v>
      </c>
      <c r="H73" s="381"/>
      <c r="I73" s="166"/>
      <c r="J73" s="167"/>
      <c r="K73" s="168"/>
      <c r="L73" s="169"/>
      <c r="M73" s="170"/>
      <c r="N73" s="170"/>
    </row>
    <row r="74" spans="1:14">
      <c r="A74" s="374"/>
      <c r="B74" s="375"/>
      <c r="C74" s="377"/>
      <c r="D74" s="379" t="s">
        <v>9</v>
      </c>
      <c r="E74" s="176"/>
      <c r="F74" s="176"/>
      <c r="G74" s="157"/>
      <c r="H74" s="381"/>
      <c r="I74" s="173"/>
      <c r="J74" s="177"/>
      <c r="K74" s="175"/>
      <c r="L74" s="178"/>
      <c r="M74" s="162"/>
      <c r="N74" s="162"/>
    </row>
    <row r="75" spans="1:14">
      <c r="A75" s="374"/>
      <c r="B75" s="375"/>
      <c r="C75" s="377"/>
      <c r="D75" s="379"/>
      <c r="E75" s="176"/>
      <c r="F75" s="176"/>
      <c r="G75" s="157"/>
      <c r="H75" s="381"/>
      <c r="I75" s="173"/>
      <c r="J75" s="177"/>
      <c r="K75" s="175"/>
      <c r="L75" s="178"/>
      <c r="M75" s="162"/>
      <c r="N75" s="162"/>
    </row>
    <row r="76" spans="1:14">
      <c r="A76" s="374"/>
      <c r="B76" s="375"/>
      <c r="C76" s="377"/>
      <c r="D76" s="379"/>
      <c r="E76" s="164">
        <f>SUM(E74:E75)</f>
        <v>0</v>
      </c>
      <c r="F76" s="164">
        <f t="shared" ref="F76:G76" si="12">SUM(F74:F75)</f>
        <v>0</v>
      </c>
      <c r="G76" s="165">
        <f t="shared" si="12"/>
        <v>0</v>
      </c>
      <c r="H76" s="381"/>
      <c r="I76" s="166"/>
      <c r="J76" s="167"/>
      <c r="K76" s="168"/>
      <c r="L76" s="169"/>
      <c r="M76" s="170"/>
      <c r="N76" s="170"/>
    </row>
    <row r="77" spans="1:14">
      <c r="A77" s="374"/>
      <c r="B77" s="375"/>
      <c r="C77" s="377"/>
      <c r="D77" s="379" t="s">
        <v>10</v>
      </c>
      <c r="E77" s="176"/>
      <c r="F77" s="176"/>
      <c r="G77" s="157"/>
      <c r="H77" s="381"/>
      <c r="I77" s="173"/>
      <c r="J77" s="177"/>
      <c r="K77" s="175"/>
      <c r="L77" s="178"/>
      <c r="M77" s="162"/>
      <c r="N77" s="162"/>
    </row>
    <row r="78" spans="1:14">
      <c r="A78" s="374"/>
      <c r="B78" s="375"/>
      <c r="C78" s="377"/>
      <c r="D78" s="379"/>
      <c r="E78" s="176"/>
      <c r="F78" s="176"/>
      <c r="G78" s="157"/>
      <c r="H78" s="381"/>
      <c r="I78" s="173"/>
      <c r="J78" s="177"/>
      <c r="K78" s="175"/>
      <c r="L78" s="178"/>
      <c r="M78" s="162"/>
      <c r="N78" s="162"/>
    </row>
    <row r="79" spans="1:14">
      <c r="A79" s="374"/>
      <c r="B79" s="375"/>
      <c r="C79" s="377"/>
      <c r="D79" s="379"/>
      <c r="E79" s="164">
        <f>SUM(E77:E78)</f>
        <v>0</v>
      </c>
      <c r="F79" s="164">
        <f>SUM(F77:F78)</f>
        <v>0</v>
      </c>
      <c r="G79" s="165">
        <f>SUM(G77:G78)</f>
        <v>0</v>
      </c>
      <c r="H79" s="381"/>
      <c r="I79" s="166"/>
      <c r="J79" s="167"/>
      <c r="K79" s="168"/>
      <c r="L79" s="169"/>
      <c r="M79" s="170"/>
      <c r="N79" s="170"/>
    </row>
    <row r="80" spans="1:14" ht="32.25">
      <c r="A80" s="374"/>
      <c r="B80" s="375"/>
      <c r="C80" s="377"/>
      <c r="D80" s="379" t="s">
        <v>242</v>
      </c>
      <c r="E80" s="179">
        <f>F80</f>
        <v>10000</v>
      </c>
      <c r="F80" s="163">
        <v>10000</v>
      </c>
      <c r="G80" s="172">
        <v>0</v>
      </c>
      <c r="H80" s="381"/>
      <c r="I80" s="161" t="s">
        <v>350</v>
      </c>
      <c r="J80" s="197">
        <v>42306</v>
      </c>
      <c r="K80" s="210" t="s">
        <v>171</v>
      </c>
      <c r="L80" s="161" t="s">
        <v>308</v>
      </c>
      <c r="M80" s="162" t="s">
        <v>310</v>
      </c>
      <c r="N80" s="345" t="s">
        <v>521</v>
      </c>
    </row>
    <row r="81" spans="1:14" s="209" customFormat="1" ht="32.25">
      <c r="A81" s="374"/>
      <c r="B81" s="375"/>
      <c r="C81" s="377"/>
      <c r="D81" s="379"/>
      <c r="E81" s="179">
        <f t="shared" ref="E81:E84" si="13">F81</f>
        <v>2500</v>
      </c>
      <c r="F81" s="163">
        <v>2500</v>
      </c>
      <c r="G81" s="172">
        <v>0</v>
      </c>
      <c r="H81" s="381"/>
      <c r="I81" s="161" t="s">
        <v>351</v>
      </c>
      <c r="J81" s="197">
        <v>42306</v>
      </c>
      <c r="K81" s="202" t="s">
        <v>147</v>
      </c>
      <c r="L81" s="161" t="s">
        <v>309</v>
      </c>
      <c r="M81" s="162" t="s">
        <v>311</v>
      </c>
      <c r="N81" s="345" t="s">
        <v>521</v>
      </c>
    </row>
    <row r="82" spans="1:14" s="207" customFormat="1" ht="32.25">
      <c r="A82" s="374"/>
      <c r="B82" s="375"/>
      <c r="C82" s="377"/>
      <c r="D82" s="379"/>
      <c r="E82" s="179">
        <f t="shared" si="13"/>
        <v>1500</v>
      </c>
      <c r="F82" s="206">
        <v>1500</v>
      </c>
      <c r="G82" s="172">
        <v>0</v>
      </c>
      <c r="H82" s="381"/>
      <c r="I82" s="208" t="s">
        <v>352</v>
      </c>
      <c r="J82" s="197">
        <v>42306</v>
      </c>
      <c r="K82" s="205" t="s">
        <v>172</v>
      </c>
      <c r="L82" s="208" t="s">
        <v>298</v>
      </c>
      <c r="M82" s="205" t="s">
        <v>304</v>
      </c>
      <c r="N82" s="345" t="s">
        <v>521</v>
      </c>
    </row>
    <row r="83" spans="1:14" ht="32.25">
      <c r="A83" s="374"/>
      <c r="B83" s="375"/>
      <c r="C83" s="377"/>
      <c r="D83" s="379"/>
      <c r="E83" s="179">
        <f t="shared" si="13"/>
        <v>2000</v>
      </c>
      <c r="F83" s="163">
        <v>2000</v>
      </c>
      <c r="G83" s="172">
        <v>0</v>
      </c>
      <c r="H83" s="381"/>
      <c r="I83" s="161" t="s">
        <v>353</v>
      </c>
      <c r="J83" s="197">
        <v>42306</v>
      </c>
      <c r="K83" s="211" t="s">
        <v>161</v>
      </c>
      <c r="L83" s="161" t="s">
        <v>312</v>
      </c>
      <c r="M83" s="162" t="s">
        <v>313</v>
      </c>
      <c r="N83" s="345" t="s">
        <v>521</v>
      </c>
    </row>
    <row r="84" spans="1:14" ht="32.25">
      <c r="A84" s="374"/>
      <c r="B84" s="375"/>
      <c r="C84" s="377"/>
      <c r="D84" s="379"/>
      <c r="E84" s="179">
        <f t="shared" si="13"/>
        <v>15000</v>
      </c>
      <c r="F84" s="163">
        <v>15000</v>
      </c>
      <c r="G84" s="172">
        <v>0</v>
      </c>
      <c r="H84" s="381"/>
      <c r="I84" s="161" t="s">
        <v>354</v>
      </c>
      <c r="J84" s="197">
        <v>42306</v>
      </c>
      <c r="K84" s="210" t="s">
        <v>173</v>
      </c>
      <c r="L84" s="161" t="s">
        <v>314</v>
      </c>
      <c r="M84" s="162" t="s">
        <v>305</v>
      </c>
      <c r="N84" s="345" t="s">
        <v>521</v>
      </c>
    </row>
    <row r="85" spans="1:14">
      <c r="A85" s="374"/>
      <c r="B85" s="375"/>
      <c r="C85" s="377"/>
      <c r="D85" s="379"/>
      <c r="E85" s="164">
        <f>SUM(E80:E84)</f>
        <v>31000</v>
      </c>
      <c r="F85" s="164">
        <f>SUM(F80:F84)</f>
        <v>31000</v>
      </c>
      <c r="G85" s="165">
        <f>SUM(G80:G84)</f>
        <v>0</v>
      </c>
      <c r="H85" s="381"/>
      <c r="I85" s="166"/>
      <c r="J85" s="167"/>
      <c r="K85" s="168"/>
      <c r="L85" s="169"/>
      <c r="M85" s="170"/>
      <c r="N85" s="170"/>
    </row>
    <row r="86" spans="1:14">
      <c r="A86" s="374"/>
      <c r="B86" s="375"/>
      <c r="C86" s="378"/>
      <c r="D86" s="188" t="s">
        <v>168</v>
      </c>
      <c r="E86" s="164">
        <f>F86</f>
        <v>14945.000000000002</v>
      </c>
      <c r="F86" s="164">
        <f>(F67+F73+F76+F79+F85)*0.07</f>
        <v>14945.000000000002</v>
      </c>
      <c r="G86" s="165">
        <v>0</v>
      </c>
      <c r="H86" s="382"/>
      <c r="I86" s="166"/>
      <c r="J86" s="167"/>
      <c r="K86" s="168"/>
      <c r="L86" s="169"/>
      <c r="M86" s="170"/>
      <c r="N86" s="170"/>
    </row>
    <row r="87" spans="1:14">
      <c r="A87" s="387" t="s">
        <v>174</v>
      </c>
      <c r="B87" s="387"/>
      <c r="C87" s="387"/>
      <c r="D87" s="387"/>
      <c r="E87" s="189">
        <f>E86+E85+E79+E76+E73+E67</f>
        <v>228445</v>
      </c>
      <c r="F87" s="189">
        <f>F86+F85+F79+F76+F73+F67</f>
        <v>228445</v>
      </c>
      <c r="G87" s="190">
        <f>G86+G85+G79+G76+G73+G67</f>
        <v>0</v>
      </c>
      <c r="H87" s="190">
        <f>F87*0.8</f>
        <v>182756</v>
      </c>
      <c r="I87" s="191"/>
      <c r="J87" s="192"/>
      <c r="K87" s="193"/>
      <c r="L87" s="194"/>
      <c r="M87" s="195"/>
      <c r="N87" s="195"/>
    </row>
    <row r="88" spans="1:14" ht="32.25">
      <c r="A88" s="374"/>
      <c r="B88" s="375">
        <v>2016</v>
      </c>
      <c r="C88" s="377"/>
      <c r="D88" s="379" t="s">
        <v>7</v>
      </c>
      <c r="E88" s="156">
        <f>F88</f>
        <v>40000</v>
      </c>
      <c r="F88" s="156">
        <v>40000</v>
      </c>
      <c r="G88" s="172">
        <v>0</v>
      </c>
      <c r="H88" s="381"/>
      <c r="I88" s="158" t="s">
        <v>336</v>
      </c>
      <c r="J88" s="197">
        <v>42369</v>
      </c>
      <c r="K88" s="175" t="s">
        <v>148</v>
      </c>
      <c r="L88" s="161" t="s">
        <v>341</v>
      </c>
      <c r="M88" s="162" t="s">
        <v>263</v>
      </c>
      <c r="N88" s="345" t="s">
        <v>521</v>
      </c>
    </row>
    <row r="89" spans="1:14" ht="32.25">
      <c r="A89" s="374"/>
      <c r="B89" s="375"/>
      <c r="C89" s="377"/>
      <c r="D89" s="379"/>
      <c r="E89" s="156">
        <f t="shared" ref="E89:E92" si="14">F89</f>
        <v>40000</v>
      </c>
      <c r="F89" s="156">
        <v>40000</v>
      </c>
      <c r="G89" s="172">
        <v>0</v>
      </c>
      <c r="H89" s="381"/>
      <c r="I89" s="158" t="s">
        <v>337</v>
      </c>
      <c r="J89" s="196">
        <v>42400</v>
      </c>
      <c r="K89" s="175" t="s">
        <v>342</v>
      </c>
      <c r="L89" s="161" t="s">
        <v>346</v>
      </c>
      <c r="M89" s="162" t="s">
        <v>263</v>
      </c>
      <c r="N89" s="345" t="s">
        <v>521</v>
      </c>
    </row>
    <row r="90" spans="1:14" ht="32.25">
      <c r="A90" s="374"/>
      <c r="B90" s="375"/>
      <c r="C90" s="377"/>
      <c r="D90" s="379"/>
      <c r="E90" s="156">
        <f t="shared" si="14"/>
        <v>30000</v>
      </c>
      <c r="F90" s="156">
        <v>30000</v>
      </c>
      <c r="G90" s="172">
        <v>0</v>
      </c>
      <c r="H90" s="381"/>
      <c r="I90" s="158" t="s">
        <v>338</v>
      </c>
      <c r="J90" s="197">
        <v>42429</v>
      </c>
      <c r="K90" s="175" t="s">
        <v>343</v>
      </c>
      <c r="L90" s="161" t="s">
        <v>347</v>
      </c>
      <c r="M90" s="162" t="s">
        <v>263</v>
      </c>
      <c r="N90" s="345" t="s">
        <v>521</v>
      </c>
    </row>
    <row r="91" spans="1:14" ht="32.25">
      <c r="A91" s="374"/>
      <c r="B91" s="375"/>
      <c r="C91" s="377"/>
      <c r="D91" s="379"/>
      <c r="E91" s="156">
        <f t="shared" si="14"/>
        <v>25000</v>
      </c>
      <c r="F91" s="156">
        <v>25000</v>
      </c>
      <c r="G91" s="172">
        <v>0</v>
      </c>
      <c r="H91" s="381"/>
      <c r="I91" s="158" t="s">
        <v>339</v>
      </c>
      <c r="J91" s="197">
        <v>42460</v>
      </c>
      <c r="K91" s="175" t="s">
        <v>344</v>
      </c>
      <c r="L91" s="161" t="s">
        <v>348</v>
      </c>
      <c r="M91" s="162" t="s">
        <v>263</v>
      </c>
      <c r="N91" s="345" t="s">
        <v>521</v>
      </c>
    </row>
    <row r="92" spans="1:14" ht="32.25">
      <c r="A92" s="374"/>
      <c r="B92" s="375"/>
      <c r="C92" s="377"/>
      <c r="D92" s="379"/>
      <c r="E92" s="156">
        <f t="shared" si="14"/>
        <v>40000</v>
      </c>
      <c r="F92" s="163">
        <v>40000</v>
      </c>
      <c r="G92" s="172">
        <v>0</v>
      </c>
      <c r="H92" s="381"/>
      <c r="I92" s="158" t="s">
        <v>340</v>
      </c>
      <c r="J92" s="197">
        <v>42490</v>
      </c>
      <c r="K92" s="175" t="s">
        <v>345</v>
      </c>
      <c r="L92" s="161" t="s">
        <v>349</v>
      </c>
      <c r="M92" s="162" t="s">
        <v>263</v>
      </c>
      <c r="N92" s="345" t="s">
        <v>521</v>
      </c>
    </row>
    <row r="93" spans="1:14">
      <c r="A93" s="374"/>
      <c r="B93" s="375"/>
      <c r="C93" s="377"/>
      <c r="D93" s="379"/>
      <c r="E93" s="164">
        <f>SUM(E88:E92)</f>
        <v>175000</v>
      </c>
      <c r="F93" s="164">
        <f>SUM(F88:F92)</f>
        <v>175000</v>
      </c>
      <c r="G93" s="165">
        <f>SUM(G88:G92)</f>
        <v>0</v>
      </c>
      <c r="H93" s="381"/>
      <c r="I93" s="166"/>
      <c r="J93" s="167"/>
      <c r="K93" s="212"/>
      <c r="L93" s="169"/>
      <c r="M93" s="170"/>
      <c r="N93" s="170"/>
    </row>
    <row r="94" spans="1:14" ht="36">
      <c r="A94" s="374"/>
      <c r="B94" s="375"/>
      <c r="C94" s="377"/>
      <c r="D94" s="384" t="s">
        <v>8</v>
      </c>
      <c r="E94" s="171">
        <f>F94</f>
        <v>1500</v>
      </c>
      <c r="F94" s="171">
        <v>1500</v>
      </c>
      <c r="G94" s="172">
        <v>0</v>
      </c>
      <c r="H94" s="381"/>
      <c r="I94" s="173" t="s">
        <v>359</v>
      </c>
      <c r="J94" s="174" t="s">
        <v>38</v>
      </c>
      <c r="K94" s="175" t="s">
        <v>361</v>
      </c>
      <c r="L94" s="173" t="s">
        <v>279</v>
      </c>
      <c r="M94" s="162" t="s">
        <v>263</v>
      </c>
      <c r="N94" s="345" t="s">
        <v>521</v>
      </c>
    </row>
    <row r="95" spans="1:14" ht="36">
      <c r="A95" s="374"/>
      <c r="B95" s="375"/>
      <c r="C95" s="377"/>
      <c r="D95" s="384"/>
      <c r="E95" s="171">
        <f>F95</f>
        <v>1500</v>
      </c>
      <c r="F95" s="171">
        <v>1500</v>
      </c>
      <c r="G95" s="172">
        <v>0</v>
      </c>
      <c r="H95" s="381"/>
      <c r="I95" s="173" t="s">
        <v>162</v>
      </c>
      <c r="J95" s="174" t="s">
        <v>40</v>
      </c>
      <c r="K95" s="175" t="s">
        <v>360</v>
      </c>
      <c r="L95" s="173" t="s">
        <v>279</v>
      </c>
      <c r="M95" s="162" t="s">
        <v>263</v>
      </c>
      <c r="N95" s="345" t="s">
        <v>521</v>
      </c>
    </row>
    <row r="96" spans="1:14">
      <c r="A96" s="374"/>
      <c r="B96" s="375"/>
      <c r="C96" s="377"/>
      <c r="D96" s="385"/>
      <c r="E96" s="164">
        <f>SUM(E94:E95)</f>
        <v>3000</v>
      </c>
      <c r="F96" s="164">
        <f>SUM(F94:F95)</f>
        <v>3000</v>
      </c>
      <c r="G96" s="165">
        <f>SUM(G94:G95)</f>
        <v>0</v>
      </c>
      <c r="H96" s="381"/>
      <c r="I96" s="166"/>
      <c r="J96" s="167"/>
      <c r="K96" s="212"/>
      <c r="L96" s="169"/>
      <c r="M96" s="170"/>
      <c r="N96" s="170"/>
    </row>
    <row r="97" spans="1:14">
      <c r="A97" s="374"/>
      <c r="B97" s="375"/>
      <c r="C97" s="377"/>
      <c r="D97" s="379" t="s">
        <v>9</v>
      </c>
      <c r="E97" s="176"/>
      <c r="F97" s="176"/>
      <c r="G97" s="157"/>
      <c r="H97" s="381"/>
      <c r="I97" s="173"/>
      <c r="J97" s="177"/>
      <c r="K97" s="213"/>
      <c r="L97" s="178"/>
      <c r="M97" s="162"/>
      <c r="N97" s="162"/>
    </row>
    <row r="98" spans="1:14">
      <c r="A98" s="374"/>
      <c r="B98" s="375"/>
      <c r="C98" s="377"/>
      <c r="D98" s="379"/>
      <c r="E98" s="176"/>
      <c r="F98" s="176"/>
      <c r="G98" s="157"/>
      <c r="H98" s="381"/>
      <c r="I98" s="173"/>
      <c r="J98" s="177"/>
      <c r="K98" s="213"/>
      <c r="L98" s="178"/>
      <c r="M98" s="162"/>
      <c r="N98" s="162"/>
    </row>
    <row r="99" spans="1:14">
      <c r="A99" s="374"/>
      <c r="B99" s="375"/>
      <c r="C99" s="377"/>
      <c r="D99" s="379"/>
      <c r="E99" s="164">
        <f>SUM(E97:E98)</f>
        <v>0</v>
      </c>
      <c r="F99" s="164">
        <f t="shared" ref="F99:G99" si="15">SUM(F97:F98)</f>
        <v>0</v>
      </c>
      <c r="G99" s="165">
        <f t="shared" si="15"/>
        <v>0</v>
      </c>
      <c r="H99" s="381"/>
      <c r="I99" s="166"/>
      <c r="J99" s="167"/>
      <c r="K99" s="212"/>
      <c r="L99" s="169"/>
      <c r="M99" s="170"/>
      <c r="N99" s="170"/>
    </row>
    <row r="100" spans="1:14">
      <c r="A100" s="374"/>
      <c r="B100" s="375"/>
      <c r="C100" s="377"/>
      <c r="D100" s="379" t="s">
        <v>10</v>
      </c>
      <c r="E100" s="176"/>
      <c r="F100" s="176"/>
      <c r="G100" s="157"/>
      <c r="H100" s="381"/>
      <c r="I100" s="173"/>
      <c r="J100" s="177"/>
      <c r="K100" s="213"/>
      <c r="L100" s="178"/>
      <c r="M100" s="162"/>
      <c r="N100" s="162"/>
    </row>
    <row r="101" spans="1:14">
      <c r="A101" s="374"/>
      <c r="B101" s="375"/>
      <c r="C101" s="377"/>
      <c r="D101" s="379"/>
      <c r="E101" s="176"/>
      <c r="F101" s="176"/>
      <c r="G101" s="157"/>
      <c r="H101" s="381"/>
      <c r="I101" s="173"/>
      <c r="J101" s="177"/>
      <c r="K101" s="213"/>
      <c r="L101" s="178"/>
      <c r="M101" s="162"/>
      <c r="N101" s="162"/>
    </row>
    <row r="102" spans="1:14">
      <c r="A102" s="374"/>
      <c r="B102" s="375"/>
      <c r="C102" s="377"/>
      <c r="D102" s="379"/>
      <c r="E102" s="164">
        <f>SUM(E100:E101)</f>
        <v>0</v>
      </c>
      <c r="F102" s="164">
        <f t="shared" ref="F102:G102" si="16">SUM(F100:F101)</f>
        <v>0</v>
      </c>
      <c r="G102" s="165">
        <f t="shared" si="16"/>
        <v>0</v>
      </c>
      <c r="H102" s="381"/>
      <c r="I102" s="166"/>
      <c r="J102" s="167"/>
      <c r="K102" s="212"/>
      <c r="L102" s="169"/>
      <c r="M102" s="170"/>
      <c r="N102" s="170"/>
    </row>
    <row r="103" spans="1:14" ht="32.25">
      <c r="A103" s="374"/>
      <c r="B103" s="375"/>
      <c r="C103" s="377"/>
      <c r="D103" s="379" t="s">
        <v>11</v>
      </c>
      <c r="E103" s="163">
        <f>F103</f>
        <v>10000</v>
      </c>
      <c r="F103" s="163">
        <v>10000</v>
      </c>
      <c r="G103" s="157"/>
      <c r="H103" s="381"/>
      <c r="I103" s="161" t="s">
        <v>42</v>
      </c>
      <c r="J103" s="197">
        <v>42401</v>
      </c>
      <c r="K103" s="175" t="s">
        <v>362</v>
      </c>
      <c r="L103" s="312" t="s">
        <v>356</v>
      </c>
      <c r="M103" s="162" t="s">
        <v>357</v>
      </c>
      <c r="N103" s="345" t="s">
        <v>521</v>
      </c>
    </row>
    <row r="104" spans="1:14" ht="32.25">
      <c r="A104" s="374"/>
      <c r="B104" s="375"/>
      <c r="C104" s="377"/>
      <c r="D104" s="379"/>
      <c r="E104" s="163">
        <f>F104</f>
        <v>40000</v>
      </c>
      <c r="F104" s="163">
        <v>40000</v>
      </c>
      <c r="G104" s="157"/>
      <c r="H104" s="381"/>
      <c r="I104" s="161" t="s">
        <v>41</v>
      </c>
      <c r="J104" s="197">
        <v>42429</v>
      </c>
      <c r="K104" s="160" t="s">
        <v>363</v>
      </c>
      <c r="L104" s="161" t="s">
        <v>355</v>
      </c>
      <c r="M104" s="162" t="s">
        <v>358</v>
      </c>
      <c r="N104" s="345" t="s">
        <v>521</v>
      </c>
    </row>
    <row r="105" spans="1:14">
      <c r="A105" s="374"/>
      <c r="B105" s="375"/>
      <c r="C105" s="377"/>
      <c r="D105" s="379"/>
      <c r="E105" s="164">
        <f>SUM(E103:E104)</f>
        <v>50000</v>
      </c>
      <c r="F105" s="164">
        <f>SUM(F103:F104)</f>
        <v>50000</v>
      </c>
      <c r="G105" s="165">
        <f>SUM(G103:G104)</f>
        <v>0</v>
      </c>
      <c r="H105" s="381"/>
      <c r="I105" s="166"/>
      <c r="J105" s="167"/>
      <c r="K105" s="212"/>
      <c r="L105" s="169"/>
      <c r="M105" s="170"/>
      <c r="N105" s="170"/>
    </row>
    <row r="106" spans="1:14">
      <c r="A106" s="374"/>
      <c r="B106" s="375"/>
      <c r="C106" s="378"/>
      <c r="D106" s="188" t="s">
        <v>12</v>
      </c>
      <c r="E106" s="164">
        <f>F106</f>
        <v>15960.000000000002</v>
      </c>
      <c r="F106" s="164">
        <f>(F93+F96+F99+F102+F105)*0.07</f>
        <v>15960.000000000002</v>
      </c>
      <c r="G106" s="165">
        <v>0</v>
      </c>
      <c r="H106" s="382"/>
      <c r="I106" s="166"/>
      <c r="J106" s="167"/>
      <c r="K106" s="212"/>
      <c r="L106" s="169"/>
      <c r="M106" s="170"/>
      <c r="N106" s="170"/>
    </row>
    <row r="107" spans="1:14">
      <c r="A107" s="387" t="s">
        <v>175</v>
      </c>
      <c r="B107" s="387"/>
      <c r="C107" s="387"/>
      <c r="D107" s="387"/>
      <c r="E107" s="189">
        <f>E106+E105+E102+E99+E96+E93</f>
        <v>243960</v>
      </c>
      <c r="F107" s="189">
        <f>F106+F105+F102+F99+F96+F93</f>
        <v>243960</v>
      </c>
      <c r="G107" s="190">
        <f>G106+G105+G102+G99+G96+G93</f>
        <v>0</v>
      </c>
      <c r="H107" s="190">
        <f>F107*0.8</f>
        <v>195168</v>
      </c>
      <c r="I107" s="191"/>
      <c r="J107" s="192"/>
      <c r="K107" s="214"/>
      <c r="L107" s="194"/>
      <c r="M107" s="195"/>
      <c r="N107" s="195"/>
    </row>
    <row r="108" spans="1:14">
      <c r="A108" s="391" t="s">
        <v>30</v>
      </c>
      <c r="B108" s="391"/>
      <c r="C108" s="391"/>
      <c r="D108" s="391"/>
      <c r="E108" s="215">
        <f>E61+E34+E87+E107</f>
        <v>960218</v>
      </c>
      <c r="F108" s="215">
        <f>F61+F34+F87+F107</f>
        <v>960218</v>
      </c>
      <c r="G108" s="216">
        <f>G61+G34+G87+G107</f>
        <v>0</v>
      </c>
      <c r="H108" s="216">
        <f>H61+H34+H87+H107</f>
        <v>768174.4</v>
      </c>
      <c r="I108" s="217"/>
      <c r="J108" s="218"/>
      <c r="K108" s="219"/>
      <c r="L108" s="220"/>
      <c r="M108" s="221"/>
      <c r="N108" s="221"/>
    </row>
    <row r="109" spans="1:14">
      <c r="A109" s="392"/>
      <c r="B109" s="393"/>
      <c r="C109" s="393"/>
      <c r="D109" s="393"/>
      <c r="E109" s="394"/>
      <c r="F109" s="394"/>
      <c r="G109" s="394"/>
      <c r="H109" s="394"/>
      <c r="I109" s="394"/>
      <c r="J109" s="394"/>
      <c r="K109" s="394"/>
      <c r="L109" s="394"/>
      <c r="M109" s="394"/>
      <c r="N109" s="140"/>
    </row>
    <row r="111" spans="1:14">
      <c r="A111" s="395" t="s">
        <v>28</v>
      </c>
      <c r="B111" s="395"/>
      <c r="C111" s="395"/>
      <c r="D111" s="395"/>
      <c r="E111" s="395"/>
      <c r="F111" s="395"/>
      <c r="G111" s="395"/>
      <c r="H111" s="395"/>
      <c r="I111" s="395"/>
      <c r="J111" s="395"/>
      <c r="K111" s="395"/>
      <c r="L111" s="395"/>
      <c r="M111" s="395"/>
      <c r="N111" s="140"/>
    </row>
    <row r="112" spans="1:14">
      <c r="A112" s="222"/>
      <c r="B112" s="222"/>
      <c r="C112" s="222"/>
      <c r="D112" s="222"/>
      <c r="E112" s="223"/>
      <c r="F112" s="223"/>
      <c r="G112" s="222"/>
      <c r="H112" s="222"/>
      <c r="I112" s="224"/>
      <c r="J112" s="225"/>
      <c r="K112" s="225"/>
      <c r="L112" s="226"/>
      <c r="M112" s="227"/>
      <c r="N112" s="227"/>
    </row>
    <row r="113" spans="1:14">
      <c r="A113" s="228"/>
      <c r="D113" s="396" t="s">
        <v>16</v>
      </c>
      <c r="E113" s="389"/>
      <c r="F113" s="389"/>
      <c r="G113" s="229"/>
      <c r="H113" s="396" t="s">
        <v>17</v>
      </c>
      <c r="I113" s="396"/>
      <c r="J113" s="396"/>
      <c r="K113" s="397" t="s">
        <v>18</v>
      </c>
      <c r="L113" s="397"/>
      <c r="M113" s="397"/>
      <c r="N113" s="140"/>
    </row>
    <row r="114" spans="1:14">
      <c r="A114" s="228"/>
      <c r="H114" s="231"/>
    </row>
    <row r="115" spans="1:14">
      <c r="A115" s="236" t="s">
        <v>14</v>
      </c>
      <c r="D115" s="237"/>
    </row>
    <row r="116" spans="1:14">
      <c r="A116" s="236"/>
      <c r="D116" s="237"/>
    </row>
    <row r="117" spans="1:14">
      <c r="A117" s="236"/>
      <c r="D117" s="237"/>
    </row>
    <row r="118" spans="1:14">
      <c r="A118" s="236"/>
      <c r="D118" s="237"/>
    </row>
    <row r="119" spans="1:14">
      <c r="D119" s="388" t="s">
        <v>15</v>
      </c>
      <c r="E119" s="389"/>
      <c r="F119" s="389"/>
      <c r="G119" s="229"/>
      <c r="H119" s="388" t="s">
        <v>15</v>
      </c>
      <c r="I119" s="388"/>
      <c r="J119" s="388"/>
      <c r="K119" s="388" t="s">
        <v>19</v>
      </c>
      <c r="L119" s="388"/>
      <c r="M119" s="388"/>
      <c r="N119" s="140"/>
    </row>
    <row r="120" spans="1:14">
      <c r="D120" s="231"/>
      <c r="G120" s="229"/>
      <c r="H120" s="231"/>
      <c r="I120" s="238"/>
      <c r="J120" s="239"/>
      <c r="K120" s="240"/>
      <c r="L120" s="238"/>
      <c r="M120" s="231"/>
      <c r="N120" s="325"/>
    </row>
    <row r="121" spans="1:14">
      <c r="A121" s="390" t="s">
        <v>535</v>
      </c>
      <c r="B121" s="390"/>
      <c r="C121" s="390"/>
      <c r="D121" s="390"/>
      <c r="E121" s="390"/>
      <c r="F121" s="390"/>
      <c r="G121" s="390"/>
      <c r="H121" s="390"/>
      <c r="I121" s="390"/>
      <c r="J121" s="390"/>
      <c r="K121" s="390"/>
      <c r="L121" s="390"/>
      <c r="M121" s="390"/>
      <c r="N121" s="140"/>
    </row>
    <row r="122" spans="1:14">
      <c r="A122" s="390"/>
      <c r="B122" s="390"/>
      <c r="C122" s="390"/>
      <c r="D122" s="390"/>
      <c r="E122" s="390"/>
      <c r="F122" s="390"/>
      <c r="G122" s="390"/>
      <c r="H122" s="390"/>
      <c r="I122" s="390"/>
      <c r="J122" s="390"/>
      <c r="K122" s="390"/>
      <c r="L122" s="390"/>
      <c r="M122" s="390"/>
      <c r="N122" s="140"/>
    </row>
    <row r="123" spans="1:14">
      <c r="A123" s="390"/>
      <c r="B123" s="390"/>
      <c r="C123" s="390"/>
      <c r="D123" s="390"/>
      <c r="E123" s="390"/>
      <c r="F123" s="390"/>
      <c r="G123" s="390"/>
      <c r="H123" s="390"/>
      <c r="I123" s="390"/>
      <c r="J123" s="390"/>
      <c r="K123" s="390"/>
      <c r="L123" s="390"/>
      <c r="M123" s="390"/>
      <c r="N123" s="140"/>
    </row>
    <row r="124" spans="1:14">
      <c r="A124" s="390"/>
      <c r="B124" s="390"/>
      <c r="C124" s="390"/>
      <c r="D124" s="390"/>
      <c r="E124" s="390"/>
      <c r="F124" s="390"/>
      <c r="G124" s="390"/>
      <c r="H124" s="390"/>
      <c r="I124" s="390"/>
      <c r="J124" s="390"/>
      <c r="K124" s="390"/>
      <c r="L124" s="390"/>
      <c r="M124" s="390"/>
      <c r="N124" s="140"/>
    </row>
    <row r="125" spans="1:14">
      <c r="A125" s="390"/>
      <c r="B125" s="390"/>
      <c r="C125" s="390"/>
      <c r="D125" s="390"/>
      <c r="E125" s="390"/>
      <c r="F125" s="390"/>
      <c r="G125" s="390"/>
      <c r="H125" s="390"/>
      <c r="I125" s="390"/>
      <c r="J125" s="390"/>
      <c r="K125" s="390"/>
      <c r="L125" s="390"/>
      <c r="M125" s="390"/>
      <c r="N125" s="140"/>
    </row>
    <row r="126" spans="1:14">
      <c r="A126" s="390"/>
      <c r="B126" s="390"/>
      <c r="C126" s="390"/>
      <c r="D126" s="390"/>
      <c r="E126" s="390"/>
      <c r="F126" s="390"/>
      <c r="G126" s="390"/>
      <c r="H126" s="390"/>
      <c r="I126" s="390"/>
      <c r="J126" s="390"/>
      <c r="K126" s="390"/>
      <c r="L126" s="390"/>
      <c r="M126" s="390"/>
      <c r="N126" s="140"/>
    </row>
    <row r="127" spans="1:14">
      <c r="A127" s="241" t="s">
        <v>34</v>
      </c>
    </row>
    <row r="128" spans="1:14">
      <c r="A128" s="241" t="s">
        <v>35</v>
      </c>
      <c r="B128" s="242"/>
      <c r="C128" s="242"/>
      <c r="D128" s="242"/>
      <c r="G128" s="242"/>
      <c r="H128" s="242"/>
    </row>
    <row r="129" spans="1:8">
      <c r="A129" s="242"/>
      <c r="B129" s="242"/>
      <c r="C129" s="242"/>
      <c r="D129" s="242"/>
      <c r="G129" s="242"/>
      <c r="H129" s="242"/>
    </row>
    <row r="130" spans="1:8">
      <c r="A130" s="242"/>
      <c r="B130" s="242"/>
      <c r="C130" s="242"/>
      <c r="D130" s="242"/>
      <c r="G130" s="242"/>
      <c r="H130" s="242"/>
    </row>
  </sheetData>
  <mergeCells count="71">
    <mergeCell ref="N5:N6"/>
    <mergeCell ref="D119:F119"/>
    <mergeCell ref="H119:J119"/>
    <mergeCell ref="K119:M119"/>
    <mergeCell ref="A121:M126"/>
    <mergeCell ref="A107:D107"/>
    <mergeCell ref="A108:D108"/>
    <mergeCell ref="A109:M109"/>
    <mergeCell ref="A111:M111"/>
    <mergeCell ref="D113:F113"/>
    <mergeCell ref="H113:J113"/>
    <mergeCell ref="K113:M113"/>
    <mergeCell ref="A87:D87"/>
    <mergeCell ref="A88:A106"/>
    <mergeCell ref="B88:B106"/>
    <mergeCell ref="C88:C106"/>
    <mergeCell ref="D88:D93"/>
    <mergeCell ref="H88:H106"/>
    <mergeCell ref="D94:D96"/>
    <mergeCell ref="D97:D99"/>
    <mergeCell ref="D100:D102"/>
    <mergeCell ref="D103:D105"/>
    <mergeCell ref="H62:H86"/>
    <mergeCell ref="D68:D73"/>
    <mergeCell ref="D74:D76"/>
    <mergeCell ref="D77:D79"/>
    <mergeCell ref="D80:D85"/>
    <mergeCell ref="D54:D59"/>
    <mergeCell ref="A62:A86"/>
    <mergeCell ref="B62:B86"/>
    <mergeCell ref="C62:C86"/>
    <mergeCell ref="D62:D67"/>
    <mergeCell ref="H5:H6"/>
    <mergeCell ref="I5:I6"/>
    <mergeCell ref="J5:J6"/>
    <mergeCell ref="A61:D61"/>
    <mergeCell ref="D21:D23"/>
    <mergeCell ref="D24:D26"/>
    <mergeCell ref="D27:D32"/>
    <mergeCell ref="A34:D34"/>
    <mergeCell ref="A35:A60"/>
    <mergeCell ref="B35:B60"/>
    <mergeCell ref="C35:C60"/>
    <mergeCell ref="D35:D40"/>
    <mergeCell ref="H35:H60"/>
    <mergeCell ref="D41:D44"/>
    <mergeCell ref="D45:D47"/>
    <mergeCell ref="D48:D53"/>
    <mergeCell ref="A8:M8"/>
    <mergeCell ref="A9:A33"/>
    <mergeCell ref="B9:B33"/>
    <mergeCell ref="C9:C33"/>
    <mergeCell ref="D9:D14"/>
    <mergeCell ref="H9:H33"/>
    <mergeCell ref="D15:D20"/>
    <mergeCell ref="A1:M1"/>
    <mergeCell ref="A2:C2"/>
    <mergeCell ref="E2:K2"/>
    <mergeCell ref="A3:M3"/>
    <mergeCell ref="A4:C4"/>
    <mergeCell ref="D4:D6"/>
    <mergeCell ref="E4:H4"/>
    <mergeCell ref="I4:M4"/>
    <mergeCell ref="A5:A6"/>
    <mergeCell ref="B5:B6"/>
    <mergeCell ref="K5:K6"/>
    <mergeCell ref="L5:L6"/>
    <mergeCell ref="M5:M6"/>
    <mergeCell ref="C5:C6"/>
    <mergeCell ref="E5:E6"/>
    <mergeCell ref="F5:G5"/>
  </mergeCells>
  <printOptions horizontalCentered="1"/>
  <pageMargins left="0.7" right="0.7" top="0.75" bottom="0.75" header="0.3" footer="0.3"/>
  <pageSetup paperSize="9" orientation="portrait" horizontalDpi="4294967295" verticalDpi="4294967295" r:id="rId1"/>
  <headerFooter>
    <oddHeader>&amp;R&amp;"Czcionka tekstu podstawowego,Pogrubiony"&amp;16&amp;K0070C0PG1-3/F11</oddHeader>
    <oddFooter>&amp;R&amp;K01+030S t r o n a&amp;K01+000  &amp;"Czcionka tekstu podstawowego,Pogrubiony"&amp;12| &amp;P &amp;K00+000fhfh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5"/>
  <sheetViews>
    <sheetView showWhiteSpace="0" view="pageBreakPreview" zoomScaleNormal="100" zoomScaleSheetLayoutView="100" workbookViewId="0">
      <selection sqref="A1:M1"/>
    </sheetView>
  </sheetViews>
  <sheetFormatPr defaultRowHeight="14.25"/>
  <cols>
    <col min="1" max="1" width="9" style="23"/>
    <col min="2" max="2" width="6" style="23" customWidth="1"/>
    <col min="3" max="3" width="6.75" style="23" customWidth="1"/>
    <col min="4" max="4" width="4.5" style="23" customWidth="1"/>
    <col min="5" max="5" width="10.875" style="23" customWidth="1"/>
    <col min="6" max="6" width="14.875" style="23" customWidth="1"/>
    <col min="7" max="7" width="14.5" style="23" customWidth="1"/>
    <col min="8" max="8" width="10.375" style="23" customWidth="1"/>
    <col min="9" max="9" width="18.5" style="23" customWidth="1"/>
    <col min="10" max="10" width="14.375" style="23" customWidth="1"/>
    <col min="11" max="11" width="15.625" style="23" customWidth="1"/>
    <col min="12" max="12" width="25.875" style="23" customWidth="1"/>
    <col min="13" max="13" width="24.25" style="23" customWidth="1"/>
    <col min="14" max="14" width="13.625" style="23" customWidth="1"/>
    <col min="15" max="16384" width="9" style="23"/>
  </cols>
  <sheetData>
    <row r="1" spans="1:14" ht="17.25" customHeight="1">
      <c r="A1" s="427" t="s">
        <v>250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</row>
    <row r="2" spans="1:14" ht="17.25" customHeight="1">
      <c r="A2" s="429" t="s">
        <v>31</v>
      </c>
      <c r="B2" s="430"/>
      <c r="C2" s="430"/>
      <c r="D2" s="21"/>
      <c r="E2" s="352" t="s">
        <v>307</v>
      </c>
      <c r="F2" s="353"/>
      <c r="G2" s="353"/>
      <c r="H2" s="353"/>
      <c r="I2" s="353"/>
      <c r="J2" s="353"/>
      <c r="K2" s="354"/>
      <c r="L2" s="22"/>
      <c r="M2" s="22"/>
    </row>
    <row r="3" spans="1:14" ht="17.25" customHeight="1">
      <c r="A3" s="431" t="s">
        <v>0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4" ht="14.25" customHeight="1">
      <c r="A4" s="433" t="s">
        <v>13</v>
      </c>
      <c r="B4" s="434"/>
      <c r="C4" s="435"/>
      <c r="D4" s="436" t="s">
        <v>1</v>
      </c>
      <c r="E4" s="438" t="s">
        <v>20</v>
      </c>
      <c r="F4" s="438"/>
      <c r="G4" s="438"/>
      <c r="H4" s="438"/>
      <c r="I4" s="438" t="s">
        <v>2</v>
      </c>
      <c r="J4" s="438"/>
      <c r="K4" s="438"/>
      <c r="L4" s="438"/>
      <c r="M4" s="438"/>
    </row>
    <row r="5" spans="1:14" ht="24.75" customHeight="1">
      <c r="A5" s="410" t="s">
        <v>27</v>
      </c>
      <c r="B5" s="410" t="s">
        <v>36</v>
      </c>
      <c r="C5" s="423" t="s">
        <v>25</v>
      </c>
      <c r="D5" s="437"/>
      <c r="E5" s="423" t="s">
        <v>24</v>
      </c>
      <c r="F5" s="425" t="s">
        <v>22</v>
      </c>
      <c r="G5" s="426"/>
      <c r="H5" s="410" t="s">
        <v>3</v>
      </c>
      <c r="I5" s="410" t="s">
        <v>4</v>
      </c>
      <c r="J5" s="410" t="s">
        <v>5</v>
      </c>
      <c r="K5" s="410" t="s">
        <v>26</v>
      </c>
      <c r="L5" s="410" t="s">
        <v>33</v>
      </c>
      <c r="M5" s="410" t="s">
        <v>6</v>
      </c>
      <c r="N5" s="410" t="s">
        <v>520</v>
      </c>
    </row>
    <row r="6" spans="1:14" ht="46.5" customHeight="1">
      <c r="A6" s="410"/>
      <c r="B6" s="410"/>
      <c r="C6" s="424"/>
      <c r="D6" s="437"/>
      <c r="E6" s="424"/>
      <c r="F6" s="16" t="s">
        <v>23</v>
      </c>
      <c r="G6" s="16" t="s">
        <v>21</v>
      </c>
      <c r="H6" s="410"/>
      <c r="I6" s="410"/>
      <c r="J6" s="410"/>
      <c r="K6" s="410"/>
      <c r="L6" s="410"/>
      <c r="M6" s="410"/>
      <c r="N6" s="410"/>
    </row>
    <row r="7" spans="1:14" s="20" customFormat="1" ht="14.25" customHeight="1">
      <c r="A7" s="17">
        <v>1</v>
      </c>
      <c r="B7" s="17">
        <v>2</v>
      </c>
      <c r="C7" s="18">
        <v>3</v>
      </c>
      <c r="D7" s="19">
        <v>4</v>
      </c>
      <c r="E7" s="18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343"/>
    </row>
    <row r="8" spans="1:14">
      <c r="A8" s="411" t="s">
        <v>29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341"/>
    </row>
    <row r="9" spans="1:14" ht="32.25">
      <c r="A9" s="412" t="s">
        <v>44</v>
      </c>
      <c r="B9" s="413" t="s">
        <v>45</v>
      </c>
      <c r="C9" s="414">
        <v>80</v>
      </c>
      <c r="D9" s="404" t="s">
        <v>7</v>
      </c>
      <c r="E9" s="320">
        <f>F9</f>
        <v>30000</v>
      </c>
      <c r="F9" s="320">
        <v>30000</v>
      </c>
      <c r="G9" s="320">
        <v>0</v>
      </c>
      <c r="H9" s="417"/>
      <c r="I9" s="30" t="s">
        <v>506</v>
      </c>
      <c r="J9" s="315" t="s">
        <v>38</v>
      </c>
      <c r="K9" s="316" t="s">
        <v>369</v>
      </c>
      <c r="L9" s="316" t="s">
        <v>386</v>
      </c>
      <c r="M9" s="30" t="s">
        <v>364</v>
      </c>
      <c r="N9" s="345" t="s">
        <v>521</v>
      </c>
    </row>
    <row r="10" spans="1:14" ht="32.25">
      <c r="A10" s="412"/>
      <c r="B10" s="413"/>
      <c r="C10" s="415"/>
      <c r="D10" s="404"/>
      <c r="E10" s="320">
        <f t="shared" ref="E10:E13" si="0">F10</f>
        <v>20000</v>
      </c>
      <c r="F10" s="320">
        <v>20000</v>
      </c>
      <c r="G10" s="320">
        <v>0</v>
      </c>
      <c r="H10" s="418"/>
      <c r="I10" s="30" t="s">
        <v>507</v>
      </c>
      <c r="J10" s="315" t="s">
        <v>38</v>
      </c>
      <c r="K10" s="316" t="s">
        <v>370</v>
      </c>
      <c r="L10" s="316" t="s">
        <v>387</v>
      </c>
      <c r="M10" s="30" t="s">
        <v>365</v>
      </c>
      <c r="N10" s="345" t="s">
        <v>521</v>
      </c>
    </row>
    <row r="11" spans="1:14" ht="32.25">
      <c r="A11" s="412"/>
      <c r="B11" s="413"/>
      <c r="C11" s="415"/>
      <c r="D11" s="404"/>
      <c r="E11" s="320">
        <f t="shared" si="0"/>
        <v>20000</v>
      </c>
      <c r="F11" s="320">
        <v>20000</v>
      </c>
      <c r="G11" s="320">
        <v>0</v>
      </c>
      <c r="H11" s="418"/>
      <c r="I11" s="30" t="s">
        <v>510</v>
      </c>
      <c r="J11" s="315" t="s">
        <v>38</v>
      </c>
      <c r="K11" s="316" t="s">
        <v>371</v>
      </c>
      <c r="L11" s="316" t="s">
        <v>388</v>
      </c>
      <c r="M11" s="30" t="s">
        <v>366</v>
      </c>
      <c r="N11" s="345" t="s">
        <v>521</v>
      </c>
    </row>
    <row r="12" spans="1:14" ht="32.25">
      <c r="A12" s="412"/>
      <c r="B12" s="413"/>
      <c r="C12" s="415"/>
      <c r="D12" s="404"/>
      <c r="E12" s="320">
        <f t="shared" si="0"/>
        <v>15000</v>
      </c>
      <c r="F12" s="320">
        <v>15000</v>
      </c>
      <c r="G12" s="320">
        <v>0</v>
      </c>
      <c r="H12" s="418"/>
      <c r="I12" s="30" t="s">
        <v>509</v>
      </c>
      <c r="J12" s="315" t="s">
        <v>38</v>
      </c>
      <c r="K12" s="316" t="s">
        <v>372</v>
      </c>
      <c r="L12" s="316" t="s">
        <v>389</v>
      </c>
      <c r="M12" s="30" t="s">
        <v>367</v>
      </c>
      <c r="N12" s="345" t="s">
        <v>521</v>
      </c>
    </row>
    <row r="13" spans="1:14" ht="32.25">
      <c r="A13" s="412"/>
      <c r="B13" s="413"/>
      <c r="C13" s="415"/>
      <c r="D13" s="404"/>
      <c r="E13" s="320">
        <f t="shared" si="0"/>
        <v>15000</v>
      </c>
      <c r="F13" s="320">
        <v>15000</v>
      </c>
      <c r="G13" s="320">
        <v>0</v>
      </c>
      <c r="H13" s="418"/>
      <c r="I13" s="30" t="s">
        <v>508</v>
      </c>
      <c r="J13" s="315" t="s">
        <v>38</v>
      </c>
      <c r="K13" s="316" t="s">
        <v>373</v>
      </c>
      <c r="L13" s="316" t="s">
        <v>390</v>
      </c>
      <c r="M13" s="30" t="s">
        <v>368</v>
      </c>
      <c r="N13" s="345" t="s">
        <v>521</v>
      </c>
    </row>
    <row r="14" spans="1:14">
      <c r="A14" s="412"/>
      <c r="B14" s="413"/>
      <c r="C14" s="415"/>
      <c r="D14" s="404"/>
      <c r="E14" s="3">
        <f>SUM(E9:E13)</f>
        <v>100000</v>
      </c>
      <c r="F14" s="3">
        <f>SUM(F9:F13)</f>
        <v>100000</v>
      </c>
      <c r="G14" s="3">
        <f>SUM(G9:G13)</f>
        <v>0</v>
      </c>
      <c r="H14" s="418"/>
      <c r="I14" s="4"/>
      <c r="J14" s="317"/>
      <c r="K14" s="318"/>
      <c r="L14" s="318"/>
      <c r="M14" s="318"/>
      <c r="N14" s="318"/>
    </row>
    <row r="15" spans="1:14" ht="46.5" customHeight="1">
      <c r="A15" s="412"/>
      <c r="B15" s="413"/>
      <c r="C15" s="415"/>
      <c r="D15" s="420" t="s">
        <v>8</v>
      </c>
      <c r="E15" s="321">
        <f>F15</f>
        <v>35000</v>
      </c>
      <c r="F15" s="320">
        <v>35000</v>
      </c>
      <c r="G15" s="320">
        <v>0</v>
      </c>
      <c r="H15" s="418"/>
      <c r="I15" s="31" t="s">
        <v>376</v>
      </c>
      <c r="J15" s="315" t="s">
        <v>385</v>
      </c>
      <c r="K15" s="316" t="s">
        <v>391</v>
      </c>
      <c r="L15" s="319" t="s">
        <v>375</v>
      </c>
      <c r="M15" s="319" t="s">
        <v>374</v>
      </c>
      <c r="N15" s="345" t="s">
        <v>521</v>
      </c>
    </row>
    <row r="16" spans="1:14">
      <c r="A16" s="412"/>
      <c r="B16" s="413"/>
      <c r="C16" s="415"/>
      <c r="D16" s="421"/>
      <c r="E16" s="1"/>
      <c r="F16" s="1"/>
      <c r="G16" s="1"/>
      <c r="H16" s="418"/>
      <c r="I16" s="27"/>
      <c r="J16" s="2"/>
      <c r="K16" s="27"/>
      <c r="L16" s="27"/>
      <c r="M16" s="27"/>
      <c r="N16" s="326"/>
    </row>
    <row r="17" spans="1:14">
      <c r="A17" s="412"/>
      <c r="B17" s="413"/>
      <c r="C17" s="415"/>
      <c r="D17" s="422"/>
      <c r="E17" s="3">
        <f>SUM(E15:E16)</f>
        <v>35000</v>
      </c>
      <c r="F17" s="3">
        <f>SUM(F15:F16)</f>
        <v>35000</v>
      </c>
      <c r="G17" s="3">
        <f>SUM(G15:G16)</f>
        <v>0</v>
      </c>
      <c r="H17" s="418"/>
      <c r="I17" s="4"/>
      <c r="J17" s="5"/>
      <c r="K17" s="4"/>
      <c r="L17" s="4"/>
      <c r="M17" s="4"/>
      <c r="N17" s="4"/>
    </row>
    <row r="18" spans="1:14">
      <c r="A18" s="412"/>
      <c r="B18" s="413"/>
      <c r="C18" s="415"/>
      <c r="D18" s="404" t="s">
        <v>9</v>
      </c>
      <c r="E18" s="1"/>
      <c r="F18" s="1"/>
      <c r="G18" s="1"/>
      <c r="H18" s="418"/>
      <c r="I18" s="27"/>
      <c r="J18" s="2"/>
      <c r="K18" s="27"/>
      <c r="L18" s="27"/>
      <c r="M18" s="27"/>
      <c r="N18" s="326"/>
    </row>
    <row r="19" spans="1:14">
      <c r="A19" s="412"/>
      <c r="B19" s="413"/>
      <c r="C19" s="415"/>
      <c r="D19" s="404"/>
      <c r="E19" s="3">
        <f>SUM(E18:E18)</f>
        <v>0</v>
      </c>
      <c r="F19" s="3">
        <f>SUM(F18:F18)</f>
        <v>0</v>
      </c>
      <c r="G19" s="3">
        <f>SUM(G18:G18)</f>
        <v>0</v>
      </c>
      <c r="H19" s="418"/>
      <c r="I19" s="4"/>
      <c r="J19" s="5"/>
      <c r="K19" s="4"/>
      <c r="L19" s="4"/>
      <c r="M19" s="4"/>
      <c r="N19" s="4"/>
    </row>
    <row r="20" spans="1:14" ht="32.25">
      <c r="A20" s="412"/>
      <c r="B20" s="413"/>
      <c r="C20" s="415"/>
      <c r="D20" s="404" t="s">
        <v>10</v>
      </c>
      <c r="E20" s="320">
        <f>F20</f>
        <v>10000</v>
      </c>
      <c r="F20" s="320">
        <v>10000</v>
      </c>
      <c r="G20" s="320">
        <v>0</v>
      </c>
      <c r="H20" s="418"/>
      <c r="I20" s="30" t="s">
        <v>383</v>
      </c>
      <c r="J20" s="315" t="s">
        <v>38</v>
      </c>
      <c r="K20" s="316" t="s">
        <v>392</v>
      </c>
      <c r="L20" s="319" t="s">
        <v>378</v>
      </c>
      <c r="M20" s="319" t="s">
        <v>380</v>
      </c>
      <c r="N20" s="345" t="s">
        <v>521</v>
      </c>
    </row>
    <row r="21" spans="1:14" ht="32.25">
      <c r="A21" s="412"/>
      <c r="B21" s="413"/>
      <c r="C21" s="415"/>
      <c r="D21" s="404"/>
      <c r="E21" s="320">
        <f t="shared" ref="E21:E22" si="1">F21</f>
        <v>10000</v>
      </c>
      <c r="F21" s="320">
        <v>10000</v>
      </c>
      <c r="G21" s="320">
        <v>0</v>
      </c>
      <c r="H21" s="418"/>
      <c r="I21" s="30" t="s">
        <v>384</v>
      </c>
      <c r="J21" s="315" t="s">
        <v>40</v>
      </c>
      <c r="K21" s="316" t="s">
        <v>393</v>
      </c>
      <c r="L21" s="319" t="s">
        <v>377</v>
      </c>
      <c r="M21" s="319" t="s">
        <v>381</v>
      </c>
      <c r="N21" s="345" t="s">
        <v>521</v>
      </c>
    </row>
    <row r="22" spans="1:14" ht="32.25">
      <c r="A22" s="412"/>
      <c r="B22" s="413"/>
      <c r="C22" s="415"/>
      <c r="D22" s="404"/>
      <c r="E22" s="320">
        <f t="shared" si="1"/>
        <v>25000</v>
      </c>
      <c r="F22" s="320">
        <v>25000</v>
      </c>
      <c r="G22" s="320">
        <v>0</v>
      </c>
      <c r="H22" s="418"/>
      <c r="I22" s="30" t="s">
        <v>47</v>
      </c>
      <c r="J22" s="315" t="s">
        <v>39</v>
      </c>
      <c r="K22" s="316" t="s">
        <v>394</v>
      </c>
      <c r="L22" s="319" t="s">
        <v>379</v>
      </c>
      <c r="M22" s="319" t="s">
        <v>382</v>
      </c>
      <c r="N22" s="345" t="s">
        <v>521</v>
      </c>
    </row>
    <row r="23" spans="1:14">
      <c r="A23" s="412"/>
      <c r="B23" s="413"/>
      <c r="C23" s="415"/>
      <c r="D23" s="404"/>
      <c r="E23" s="1"/>
      <c r="F23" s="1"/>
      <c r="G23" s="1"/>
      <c r="H23" s="418"/>
      <c r="I23" s="30"/>
      <c r="J23" s="2"/>
      <c r="K23" s="27"/>
      <c r="L23" s="27"/>
      <c r="M23" s="27"/>
      <c r="N23" s="326"/>
    </row>
    <row r="24" spans="1:14">
      <c r="A24" s="412"/>
      <c r="B24" s="413"/>
      <c r="C24" s="415"/>
      <c r="D24" s="404"/>
      <c r="E24" s="3">
        <f>SUM(E20:E23)</f>
        <v>45000</v>
      </c>
      <c r="F24" s="3">
        <f>SUM(F20:F23)</f>
        <v>45000</v>
      </c>
      <c r="G24" s="3">
        <f>SUM(G20:G23)</f>
        <v>0</v>
      </c>
      <c r="H24" s="418"/>
      <c r="I24" s="32"/>
      <c r="J24" s="5"/>
      <c r="K24" s="4"/>
      <c r="L24" s="4"/>
      <c r="M24" s="4"/>
      <c r="N24" s="4"/>
    </row>
    <row r="25" spans="1:14" ht="32.25">
      <c r="A25" s="412"/>
      <c r="B25" s="413"/>
      <c r="C25" s="415"/>
      <c r="D25" s="404" t="s">
        <v>11</v>
      </c>
      <c r="E25" s="320">
        <f>F25</f>
        <v>1500</v>
      </c>
      <c r="F25" s="320">
        <v>1500</v>
      </c>
      <c r="G25" s="320">
        <v>0</v>
      </c>
      <c r="H25" s="418"/>
      <c r="I25" s="30" t="s">
        <v>410</v>
      </c>
      <c r="J25" s="315" t="s">
        <v>403</v>
      </c>
      <c r="K25" s="319" t="s">
        <v>401</v>
      </c>
      <c r="L25" s="319" t="s">
        <v>298</v>
      </c>
      <c r="M25" s="322" t="s">
        <v>395</v>
      </c>
      <c r="N25" s="345" t="s">
        <v>521</v>
      </c>
    </row>
    <row r="26" spans="1:14" ht="32.25">
      <c r="A26" s="412"/>
      <c r="B26" s="413"/>
      <c r="C26" s="415"/>
      <c r="D26" s="404"/>
      <c r="E26" s="320">
        <f t="shared" ref="E26:E29" si="2">F26</f>
        <v>1500</v>
      </c>
      <c r="F26" s="320">
        <v>1500</v>
      </c>
      <c r="G26" s="320">
        <v>0</v>
      </c>
      <c r="H26" s="418"/>
      <c r="I26" s="30" t="s">
        <v>411</v>
      </c>
      <c r="J26" s="315" t="s">
        <v>403</v>
      </c>
      <c r="K26" s="319" t="s">
        <v>402</v>
      </c>
      <c r="L26" s="319" t="s">
        <v>298</v>
      </c>
      <c r="M26" s="322" t="s">
        <v>395</v>
      </c>
      <c r="N26" s="345" t="s">
        <v>521</v>
      </c>
    </row>
    <row r="27" spans="1:14" ht="32.25">
      <c r="A27" s="412"/>
      <c r="B27" s="413"/>
      <c r="C27" s="415"/>
      <c r="D27" s="404"/>
      <c r="E27" s="320">
        <f t="shared" si="2"/>
        <v>1000</v>
      </c>
      <c r="F27" s="320">
        <v>1000</v>
      </c>
      <c r="G27" s="320">
        <v>0</v>
      </c>
      <c r="H27" s="418"/>
      <c r="I27" s="30" t="s">
        <v>412</v>
      </c>
      <c r="J27" s="315" t="s">
        <v>404</v>
      </c>
      <c r="K27" s="316" t="s">
        <v>405</v>
      </c>
      <c r="L27" s="319" t="s">
        <v>398</v>
      </c>
      <c r="M27" s="319" t="s">
        <v>399</v>
      </c>
      <c r="N27" s="345" t="s">
        <v>521</v>
      </c>
    </row>
    <row r="28" spans="1:14" ht="32.25">
      <c r="A28" s="412"/>
      <c r="B28" s="413"/>
      <c r="C28" s="415"/>
      <c r="D28" s="404"/>
      <c r="E28" s="320">
        <f t="shared" si="2"/>
        <v>5000</v>
      </c>
      <c r="F28" s="320">
        <v>5000</v>
      </c>
      <c r="G28" s="320">
        <v>0</v>
      </c>
      <c r="H28" s="418"/>
      <c r="I28" s="30" t="s">
        <v>413</v>
      </c>
      <c r="J28" s="315" t="s">
        <v>408</v>
      </c>
      <c r="K28" s="316" t="s">
        <v>406</v>
      </c>
      <c r="L28" s="319" t="s">
        <v>396</v>
      </c>
      <c r="M28" s="319" t="s">
        <v>260</v>
      </c>
      <c r="N28" s="345" t="s">
        <v>521</v>
      </c>
    </row>
    <row r="29" spans="1:14" ht="32.25">
      <c r="A29" s="412"/>
      <c r="B29" s="413"/>
      <c r="C29" s="415"/>
      <c r="D29" s="404"/>
      <c r="E29" s="320">
        <f t="shared" si="2"/>
        <v>2500</v>
      </c>
      <c r="F29" s="320">
        <v>2500</v>
      </c>
      <c r="G29" s="320">
        <v>0</v>
      </c>
      <c r="H29" s="418"/>
      <c r="I29" s="30">
        <v>1345</v>
      </c>
      <c r="J29" s="315" t="s">
        <v>409</v>
      </c>
      <c r="K29" s="316" t="s">
        <v>407</v>
      </c>
      <c r="L29" s="319" t="s">
        <v>397</v>
      </c>
      <c r="M29" s="319" t="s">
        <v>400</v>
      </c>
      <c r="N29" s="345" t="s">
        <v>521</v>
      </c>
    </row>
    <row r="30" spans="1:14">
      <c r="A30" s="412"/>
      <c r="B30" s="413"/>
      <c r="C30" s="415"/>
      <c r="D30" s="404"/>
      <c r="E30" s="3">
        <f>SUM(E25:E29)</f>
        <v>11500</v>
      </c>
      <c r="F30" s="3">
        <f>SUM(F25:F29)</f>
        <v>11500</v>
      </c>
      <c r="G30" s="3">
        <f>SUM(G25:G29)</f>
        <v>0</v>
      </c>
      <c r="H30" s="418"/>
      <c r="I30" s="4"/>
      <c r="J30" s="5"/>
      <c r="K30" s="4"/>
      <c r="L30" s="4"/>
      <c r="M30" s="4"/>
      <c r="N30" s="4"/>
    </row>
    <row r="31" spans="1:14" ht="24.75" customHeight="1">
      <c r="A31" s="412"/>
      <c r="B31" s="413"/>
      <c r="C31" s="416"/>
      <c r="D31" s="26" t="s">
        <v>32</v>
      </c>
      <c r="E31" s="314">
        <f>F31</f>
        <v>13405.000000000002</v>
      </c>
      <c r="F31" s="3">
        <f>(F30+F24+F19+F17+F14)*7%</f>
        <v>13405.000000000002</v>
      </c>
      <c r="G31" s="3">
        <v>0</v>
      </c>
      <c r="H31" s="419"/>
      <c r="I31" s="4"/>
      <c r="J31" s="5"/>
      <c r="K31" s="4"/>
      <c r="L31" s="4"/>
      <c r="M31" s="4"/>
      <c r="N31" s="4"/>
    </row>
    <row r="32" spans="1:14">
      <c r="A32" s="405" t="s">
        <v>49</v>
      </c>
      <c r="B32" s="405"/>
      <c r="C32" s="405"/>
      <c r="D32" s="405"/>
      <c r="E32" s="6">
        <f>E31+E30+E24+E19+E17+E14</f>
        <v>204905</v>
      </c>
      <c r="F32" s="6">
        <f>F31+F30+F24+F19+F17+F14</f>
        <v>204905</v>
      </c>
      <c r="G32" s="6">
        <f>G31+G30+G24+G19+G17+G14</f>
        <v>0</v>
      </c>
      <c r="H32" s="313">
        <f>F32*0.8</f>
        <v>163924</v>
      </c>
      <c r="I32" s="7"/>
      <c r="J32" s="8"/>
      <c r="K32" s="7"/>
      <c r="L32" s="7"/>
      <c r="M32" s="7"/>
      <c r="N32" s="7"/>
    </row>
    <row r="33" spans="1:14">
      <c r="A33" s="406" t="s">
        <v>30</v>
      </c>
      <c r="B33" s="406"/>
      <c r="C33" s="406"/>
      <c r="D33" s="406"/>
      <c r="E33" s="9">
        <f>E32</f>
        <v>204905</v>
      </c>
      <c r="F33" s="9">
        <f t="shared" ref="F33:H33" si="3">F32</f>
        <v>204905</v>
      </c>
      <c r="G33" s="9">
        <f t="shared" si="3"/>
        <v>0</v>
      </c>
      <c r="H33" s="9">
        <f t="shared" si="3"/>
        <v>163924</v>
      </c>
      <c r="I33" s="10"/>
      <c r="J33" s="11"/>
      <c r="K33" s="10"/>
      <c r="L33" s="10"/>
      <c r="M33" s="10"/>
      <c r="N33" s="10"/>
    </row>
    <row r="34" spans="1:14">
      <c r="A34" s="407"/>
      <c r="B34" s="408"/>
      <c r="C34" s="408"/>
      <c r="D34" s="408"/>
      <c r="E34" s="409"/>
      <c r="F34" s="409"/>
      <c r="G34" s="409"/>
      <c r="H34" s="409"/>
      <c r="I34" s="409"/>
      <c r="J34" s="409"/>
      <c r="K34" s="409"/>
      <c r="L34" s="409"/>
      <c r="M34" s="409"/>
    </row>
    <row r="36" spans="1:14" ht="35.25" customHeight="1">
      <c r="A36" s="399" t="s">
        <v>28</v>
      </c>
      <c r="B36" s="399"/>
      <c r="C36" s="399"/>
      <c r="D36" s="399"/>
      <c r="E36" s="399"/>
      <c r="F36" s="399"/>
      <c r="G36" s="399"/>
      <c r="H36" s="399"/>
      <c r="I36" s="399"/>
      <c r="J36" s="399"/>
      <c r="K36" s="399"/>
      <c r="L36" s="399"/>
      <c r="M36" s="399"/>
    </row>
    <row r="37" spans="1:14">
      <c r="A37" s="15"/>
      <c r="B37" s="15"/>
      <c r="C37" s="15"/>
      <c r="D37" s="15"/>
      <c r="E37" s="15"/>
      <c r="F37" s="33"/>
      <c r="G37" s="15"/>
      <c r="H37" s="15"/>
      <c r="I37" s="15"/>
      <c r="J37" s="15"/>
      <c r="K37" s="15"/>
      <c r="L37" s="15"/>
      <c r="M37" s="15"/>
    </row>
    <row r="38" spans="1:14" ht="15" customHeight="1">
      <c r="A38" s="12"/>
      <c r="D38" s="400" t="s">
        <v>16</v>
      </c>
      <c r="E38" s="401"/>
      <c r="F38" s="401"/>
      <c r="G38" s="29"/>
      <c r="H38" s="400" t="s">
        <v>17</v>
      </c>
      <c r="I38" s="400"/>
      <c r="J38" s="400"/>
      <c r="K38" s="402" t="s">
        <v>18</v>
      </c>
      <c r="L38" s="402"/>
      <c r="M38" s="402"/>
    </row>
    <row r="39" spans="1:14" ht="10.5" customHeight="1">
      <c r="A39" s="12"/>
      <c r="H39" s="28"/>
    </row>
    <row r="40" spans="1:14">
      <c r="A40" s="13" t="s">
        <v>14</v>
      </c>
      <c r="D40" s="14"/>
      <c r="G40" s="34"/>
    </row>
    <row r="41" spans="1:14">
      <c r="A41" s="13"/>
      <c r="D41" s="14"/>
      <c r="F41" s="34"/>
    </row>
    <row r="42" spans="1:14" ht="15">
      <c r="A42" s="13"/>
      <c r="D42" s="14"/>
      <c r="E42" s="35"/>
      <c r="F42" s="36"/>
    </row>
    <row r="43" spans="1:14">
      <c r="A43" s="13"/>
      <c r="D43" s="14"/>
    </row>
    <row r="44" spans="1:14">
      <c r="D44" s="403" t="s">
        <v>15</v>
      </c>
      <c r="E44" s="401"/>
      <c r="F44" s="401"/>
      <c r="G44" s="29"/>
      <c r="H44" s="403" t="s">
        <v>15</v>
      </c>
      <c r="I44" s="403"/>
      <c r="J44" s="403"/>
      <c r="K44" s="403" t="s">
        <v>19</v>
      </c>
      <c r="L44" s="403"/>
      <c r="M44" s="403"/>
    </row>
    <row r="45" spans="1:14">
      <c r="D45" s="28"/>
      <c r="E45" s="29"/>
      <c r="F45" s="29"/>
      <c r="G45" s="29"/>
      <c r="H45" s="28"/>
      <c r="I45" s="28"/>
      <c r="J45" s="28"/>
      <c r="K45" s="28"/>
      <c r="L45" s="28"/>
      <c r="M45" s="28"/>
    </row>
    <row r="46" spans="1:14">
      <c r="A46" s="398" t="s">
        <v>535</v>
      </c>
      <c r="B46" s="398"/>
      <c r="C46" s="398"/>
      <c r="D46" s="398"/>
      <c r="E46" s="398"/>
      <c r="F46" s="398"/>
      <c r="G46" s="398"/>
      <c r="H46" s="398"/>
      <c r="I46" s="398"/>
      <c r="J46" s="398"/>
      <c r="K46" s="398"/>
      <c r="L46" s="398"/>
      <c r="M46" s="398"/>
    </row>
    <row r="47" spans="1:14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8"/>
      <c r="L47" s="398"/>
      <c r="M47" s="398"/>
    </row>
    <row r="48" spans="1:14">
      <c r="A48" s="398"/>
      <c r="B48" s="398"/>
      <c r="C48" s="398"/>
      <c r="D48" s="398"/>
      <c r="E48" s="398"/>
      <c r="F48" s="398"/>
      <c r="G48" s="398"/>
      <c r="H48" s="398"/>
      <c r="I48" s="398"/>
      <c r="J48" s="398"/>
      <c r="K48" s="398"/>
      <c r="L48" s="398"/>
      <c r="M48" s="398"/>
    </row>
    <row r="49" spans="1:13">
      <c r="A49" s="398"/>
      <c r="B49" s="398"/>
      <c r="C49" s="398"/>
      <c r="D49" s="398"/>
      <c r="E49" s="398"/>
      <c r="F49" s="398"/>
      <c r="G49" s="398"/>
      <c r="H49" s="398"/>
      <c r="I49" s="398"/>
      <c r="J49" s="398"/>
      <c r="K49" s="398"/>
      <c r="L49" s="398"/>
      <c r="M49" s="398"/>
    </row>
    <row r="50" spans="1:13">
      <c r="A50" s="398"/>
      <c r="B50" s="398"/>
      <c r="C50" s="398"/>
      <c r="D50" s="398"/>
      <c r="E50" s="398"/>
      <c r="F50" s="398"/>
      <c r="G50" s="398"/>
      <c r="H50" s="398"/>
      <c r="I50" s="398"/>
      <c r="J50" s="398"/>
      <c r="K50" s="398"/>
      <c r="L50" s="398"/>
      <c r="M50" s="398"/>
    </row>
    <row r="51" spans="1:13">
      <c r="A51" s="398"/>
      <c r="B51" s="398"/>
      <c r="C51" s="398"/>
      <c r="D51" s="398"/>
      <c r="E51" s="398"/>
      <c r="F51" s="398"/>
      <c r="G51" s="398"/>
      <c r="H51" s="398"/>
      <c r="I51" s="398"/>
      <c r="J51" s="398"/>
      <c r="K51" s="398"/>
      <c r="L51" s="398"/>
      <c r="M51" s="398"/>
    </row>
    <row r="52" spans="1:13">
      <c r="A52" s="24" t="s">
        <v>34</v>
      </c>
    </row>
    <row r="53" spans="1:13">
      <c r="A53" s="24" t="s">
        <v>35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</sheetData>
  <mergeCells count="41">
    <mergeCell ref="N5:N6"/>
    <mergeCell ref="J5:J6"/>
    <mergeCell ref="A1:M1"/>
    <mergeCell ref="A2:C2"/>
    <mergeCell ref="E2:K2"/>
    <mergeCell ref="A3:M3"/>
    <mergeCell ref="A4:C4"/>
    <mergeCell ref="D4:D6"/>
    <mergeCell ref="E4:H4"/>
    <mergeCell ref="I4:M4"/>
    <mergeCell ref="A5:A6"/>
    <mergeCell ref="B5:B6"/>
    <mergeCell ref="A34:M34"/>
    <mergeCell ref="K5:K6"/>
    <mergeCell ref="L5:L6"/>
    <mergeCell ref="M5:M6"/>
    <mergeCell ref="A8:M8"/>
    <mergeCell ref="A9:A31"/>
    <mergeCell ref="B9:B31"/>
    <mergeCell ref="C9:C31"/>
    <mergeCell ref="D9:D14"/>
    <mergeCell ref="H9:H31"/>
    <mergeCell ref="D15:D17"/>
    <mergeCell ref="C5:C6"/>
    <mergeCell ref="E5:E6"/>
    <mergeCell ref="F5:G5"/>
    <mergeCell ref="H5:H6"/>
    <mergeCell ref="I5:I6"/>
    <mergeCell ref="D18:D19"/>
    <mergeCell ref="D20:D24"/>
    <mergeCell ref="D25:D30"/>
    <mergeCell ref="A32:D32"/>
    <mergeCell ref="A33:D33"/>
    <mergeCell ref="A46:M51"/>
    <mergeCell ref="A36:M36"/>
    <mergeCell ref="D38:F38"/>
    <mergeCell ref="H38:J38"/>
    <mergeCell ref="K38:M38"/>
    <mergeCell ref="D44:F44"/>
    <mergeCell ref="H44:J44"/>
    <mergeCell ref="K44:M44"/>
  </mergeCells>
  <printOptions horizontalCentered="1"/>
  <pageMargins left="0.7" right="0.7" top="0.75" bottom="0.75" header="0.3" footer="0.3"/>
  <pageSetup paperSize="8" scale="96" orientation="landscape" r:id="rId1"/>
  <headerFooter>
    <oddHeader>&amp;R&amp;"Czcionka tekstu podstawowego,Pogrubiony"&amp;16&amp;K0070C0PG1-3/F11</oddHeader>
    <oddFooter>&amp;R&amp;K01+030S t r o n a&amp;K01+000  &amp;"Czcionka tekstu podstawowego,Pogrubiony"&amp;12| &amp;P &amp;K00+000fhfh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73"/>
  <sheetViews>
    <sheetView showWhiteSpace="0" zoomScaleNormal="100" zoomScaleSheetLayoutView="115" workbookViewId="0">
      <selection sqref="A1:M1"/>
    </sheetView>
  </sheetViews>
  <sheetFormatPr defaultRowHeight="14.25"/>
  <cols>
    <col min="1" max="1" width="9" style="23"/>
    <col min="2" max="2" width="6" style="23" customWidth="1"/>
    <col min="3" max="3" width="6.75" style="23" customWidth="1"/>
    <col min="4" max="4" width="4.5" style="23" customWidth="1"/>
    <col min="5" max="5" width="10.875" style="23" customWidth="1"/>
    <col min="6" max="6" width="14.875" style="23" customWidth="1"/>
    <col min="7" max="7" width="14.5" style="23" customWidth="1"/>
    <col min="8" max="8" width="10.5" style="23" customWidth="1"/>
    <col min="9" max="9" width="12.5" style="23" customWidth="1"/>
    <col min="10" max="10" width="14.375" style="23" customWidth="1"/>
    <col min="11" max="11" width="15.625" style="23" customWidth="1"/>
    <col min="12" max="12" width="24.5" style="23" customWidth="1"/>
    <col min="13" max="13" width="14.5" style="23" customWidth="1"/>
    <col min="14" max="14" width="14.25" style="23" customWidth="1"/>
    <col min="15" max="16384" width="9" style="23"/>
  </cols>
  <sheetData>
    <row r="1" spans="1:14" ht="17.25" customHeight="1">
      <c r="A1" s="427" t="s">
        <v>251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</row>
    <row r="2" spans="1:14" ht="17.25" customHeight="1">
      <c r="A2" s="429" t="s">
        <v>31</v>
      </c>
      <c r="B2" s="430"/>
      <c r="C2" s="430"/>
      <c r="D2" s="21"/>
      <c r="E2" s="352" t="s">
        <v>307</v>
      </c>
      <c r="F2" s="353"/>
      <c r="G2" s="353"/>
      <c r="H2" s="353"/>
      <c r="I2" s="353"/>
      <c r="J2" s="353"/>
      <c r="K2" s="354"/>
      <c r="L2" s="22"/>
      <c r="M2" s="22"/>
    </row>
    <row r="3" spans="1:14" ht="17.25" customHeight="1">
      <c r="A3" s="431" t="s">
        <v>0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4" ht="14.25" customHeight="1">
      <c r="A4" s="433" t="s">
        <v>13</v>
      </c>
      <c r="B4" s="434"/>
      <c r="C4" s="435"/>
      <c r="D4" s="436" t="s">
        <v>1</v>
      </c>
      <c r="E4" s="438" t="s">
        <v>20</v>
      </c>
      <c r="F4" s="438"/>
      <c r="G4" s="438"/>
      <c r="H4" s="438"/>
      <c r="I4" s="438" t="s">
        <v>2</v>
      </c>
      <c r="J4" s="438"/>
      <c r="K4" s="438"/>
      <c r="L4" s="438"/>
      <c r="M4" s="438"/>
    </row>
    <row r="5" spans="1:14" ht="24.75" customHeight="1">
      <c r="A5" s="410" t="s">
        <v>27</v>
      </c>
      <c r="B5" s="410" t="s">
        <v>36</v>
      </c>
      <c r="C5" s="423" t="s">
        <v>25</v>
      </c>
      <c r="D5" s="437"/>
      <c r="E5" s="423" t="s">
        <v>24</v>
      </c>
      <c r="F5" s="425" t="s">
        <v>22</v>
      </c>
      <c r="G5" s="426"/>
      <c r="H5" s="410" t="s">
        <v>3</v>
      </c>
      <c r="I5" s="410" t="s">
        <v>4</v>
      </c>
      <c r="J5" s="410" t="s">
        <v>5</v>
      </c>
      <c r="K5" s="410" t="s">
        <v>26</v>
      </c>
      <c r="L5" s="410" t="s">
        <v>33</v>
      </c>
      <c r="M5" s="410" t="s">
        <v>6</v>
      </c>
      <c r="N5" s="443" t="s">
        <v>520</v>
      </c>
    </row>
    <row r="6" spans="1:14" ht="46.5" customHeight="1">
      <c r="A6" s="410"/>
      <c r="B6" s="410"/>
      <c r="C6" s="424"/>
      <c r="D6" s="437"/>
      <c r="E6" s="424"/>
      <c r="F6" s="16" t="s">
        <v>23</v>
      </c>
      <c r="G6" s="16" t="s">
        <v>21</v>
      </c>
      <c r="H6" s="410"/>
      <c r="I6" s="410"/>
      <c r="J6" s="410"/>
      <c r="K6" s="410"/>
      <c r="L6" s="410"/>
      <c r="M6" s="410"/>
      <c r="N6" s="443"/>
    </row>
    <row r="7" spans="1:14" s="20" customFormat="1" ht="14.25" customHeight="1">
      <c r="A7" s="17">
        <v>1</v>
      </c>
      <c r="B7" s="17">
        <v>2</v>
      </c>
      <c r="C7" s="18">
        <v>3</v>
      </c>
      <c r="D7" s="19">
        <v>4</v>
      </c>
      <c r="E7" s="18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344"/>
    </row>
    <row r="8" spans="1:14">
      <c r="A8" s="411" t="s">
        <v>29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342"/>
    </row>
    <row r="9" spans="1:14" ht="32.25">
      <c r="A9" s="412" t="s">
        <v>50</v>
      </c>
      <c r="B9" s="439" t="s">
        <v>45</v>
      </c>
      <c r="C9" s="442">
        <v>100</v>
      </c>
      <c r="D9" s="404" t="s">
        <v>7</v>
      </c>
      <c r="E9" s="37">
        <f>F9</f>
        <v>7000</v>
      </c>
      <c r="F9" s="37">
        <v>7000</v>
      </c>
      <c r="G9" s="37">
        <v>0</v>
      </c>
      <c r="H9" s="417"/>
      <c r="I9" s="38" t="s">
        <v>417</v>
      </c>
      <c r="J9" s="39" t="s">
        <v>415</v>
      </c>
      <c r="K9" s="39" t="s">
        <v>422</v>
      </c>
      <c r="L9" s="40" t="s">
        <v>427</v>
      </c>
      <c r="M9" s="41" t="s">
        <v>414</v>
      </c>
      <c r="N9" s="345" t="s">
        <v>521</v>
      </c>
    </row>
    <row r="10" spans="1:14" ht="32.25">
      <c r="A10" s="412"/>
      <c r="B10" s="439"/>
      <c r="C10" s="440"/>
      <c r="D10" s="404"/>
      <c r="E10" s="37">
        <f t="shared" ref="E10:E13" si="0">F10</f>
        <v>7000</v>
      </c>
      <c r="F10" s="37">
        <v>7000</v>
      </c>
      <c r="G10" s="37">
        <v>0</v>
      </c>
      <c r="H10" s="418"/>
      <c r="I10" s="38" t="s">
        <v>418</v>
      </c>
      <c r="J10" s="39" t="s">
        <v>416</v>
      </c>
      <c r="K10" s="39" t="s">
        <v>423</v>
      </c>
      <c r="L10" s="40" t="s">
        <v>427</v>
      </c>
      <c r="M10" s="41" t="s">
        <v>414</v>
      </c>
      <c r="N10" s="345" t="s">
        <v>521</v>
      </c>
    </row>
    <row r="11" spans="1:14" ht="32.25">
      <c r="A11" s="412"/>
      <c r="B11" s="439"/>
      <c r="C11" s="440"/>
      <c r="D11" s="404"/>
      <c r="E11" s="37">
        <f t="shared" si="0"/>
        <v>7000</v>
      </c>
      <c r="F11" s="37">
        <v>7000</v>
      </c>
      <c r="G11" s="37">
        <v>0</v>
      </c>
      <c r="H11" s="418"/>
      <c r="I11" s="38" t="s">
        <v>419</v>
      </c>
      <c r="J11" s="39" t="s">
        <v>522</v>
      </c>
      <c r="K11" s="39" t="s">
        <v>424</v>
      </c>
      <c r="L11" s="40" t="s">
        <v>427</v>
      </c>
      <c r="M11" s="41" t="s">
        <v>414</v>
      </c>
      <c r="N11" s="345" t="s">
        <v>521</v>
      </c>
    </row>
    <row r="12" spans="1:14" ht="32.25">
      <c r="A12" s="412"/>
      <c r="B12" s="439"/>
      <c r="C12" s="440"/>
      <c r="D12" s="404"/>
      <c r="E12" s="37">
        <f t="shared" si="0"/>
        <v>7000</v>
      </c>
      <c r="F12" s="37">
        <v>7000</v>
      </c>
      <c r="G12" s="37">
        <v>0</v>
      </c>
      <c r="H12" s="418"/>
      <c r="I12" s="38" t="s">
        <v>420</v>
      </c>
      <c r="J12" s="39" t="s">
        <v>217</v>
      </c>
      <c r="K12" s="39" t="s">
        <v>425</v>
      </c>
      <c r="L12" s="40" t="s">
        <v>427</v>
      </c>
      <c r="M12" s="41" t="s">
        <v>414</v>
      </c>
      <c r="N12" s="345" t="s">
        <v>521</v>
      </c>
    </row>
    <row r="13" spans="1:14" ht="32.25">
      <c r="A13" s="412"/>
      <c r="B13" s="439"/>
      <c r="C13" s="440"/>
      <c r="D13" s="404"/>
      <c r="E13" s="37">
        <f t="shared" si="0"/>
        <v>7000</v>
      </c>
      <c r="F13" s="37">
        <v>7000</v>
      </c>
      <c r="G13" s="37">
        <v>0</v>
      </c>
      <c r="H13" s="418"/>
      <c r="I13" s="38" t="s">
        <v>421</v>
      </c>
      <c r="J13" s="39" t="s">
        <v>218</v>
      </c>
      <c r="K13" s="39" t="s">
        <v>426</v>
      </c>
      <c r="L13" s="40" t="s">
        <v>427</v>
      </c>
      <c r="M13" s="41" t="s">
        <v>414</v>
      </c>
      <c r="N13" s="345" t="s">
        <v>521</v>
      </c>
    </row>
    <row r="14" spans="1:14">
      <c r="A14" s="412"/>
      <c r="B14" s="439"/>
      <c r="C14" s="440"/>
      <c r="D14" s="404"/>
      <c r="E14" s="3">
        <f>SUM(E9:E13)</f>
        <v>35000</v>
      </c>
      <c r="F14" s="3">
        <f>SUM(F9:F13)</f>
        <v>35000</v>
      </c>
      <c r="G14" s="3">
        <f>SUM(G9:G13)</f>
        <v>0</v>
      </c>
      <c r="H14" s="418"/>
      <c r="I14" s="4"/>
      <c r="J14" s="5"/>
      <c r="K14" s="4"/>
      <c r="L14" s="4"/>
      <c r="M14" s="4"/>
      <c r="N14" s="4"/>
    </row>
    <row r="15" spans="1:14">
      <c r="A15" s="412"/>
      <c r="B15" s="439"/>
      <c r="C15" s="440"/>
      <c r="D15" s="420" t="s">
        <v>8</v>
      </c>
      <c r="E15" s="299">
        <v>0</v>
      </c>
      <c r="F15" s="37">
        <v>0</v>
      </c>
      <c r="G15" s="37">
        <v>0</v>
      </c>
      <c r="H15" s="418"/>
      <c r="I15" s="27"/>
      <c r="J15" s="2"/>
      <c r="K15" s="27"/>
      <c r="L15" s="27"/>
      <c r="M15" s="27"/>
      <c r="N15" s="326"/>
    </row>
    <row r="16" spans="1:14">
      <c r="A16" s="412"/>
      <c r="B16" s="439"/>
      <c r="C16" s="440"/>
      <c r="D16" s="421"/>
      <c r="E16" s="299">
        <v>0</v>
      </c>
      <c r="F16" s="37">
        <v>0</v>
      </c>
      <c r="G16" s="37">
        <v>0</v>
      </c>
      <c r="H16" s="418"/>
      <c r="I16" s="27"/>
      <c r="J16" s="2"/>
      <c r="K16" s="27"/>
      <c r="L16" s="27"/>
      <c r="M16" s="27"/>
      <c r="N16" s="326"/>
    </row>
    <row r="17" spans="1:14">
      <c r="A17" s="412"/>
      <c r="B17" s="439"/>
      <c r="C17" s="440"/>
      <c r="D17" s="422"/>
      <c r="E17" s="300">
        <f>SUM(E15:E16)</f>
        <v>0</v>
      </c>
      <c r="F17" s="3">
        <f>SUM(F15:F16)</f>
        <v>0</v>
      </c>
      <c r="G17" s="3">
        <f>SUM(G15:G16)</f>
        <v>0</v>
      </c>
      <c r="H17" s="418"/>
      <c r="I17" s="4"/>
      <c r="J17" s="5"/>
      <c r="K17" s="4"/>
      <c r="L17" s="4"/>
      <c r="M17" s="4"/>
      <c r="N17" s="4"/>
    </row>
    <row r="18" spans="1:14">
      <c r="A18" s="412"/>
      <c r="B18" s="439"/>
      <c r="C18" s="440"/>
      <c r="D18" s="404" t="s">
        <v>9</v>
      </c>
      <c r="E18" s="37">
        <v>0</v>
      </c>
      <c r="F18" s="37">
        <v>0</v>
      </c>
      <c r="G18" s="37">
        <v>0</v>
      </c>
      <c r="H18" s="418"/>
      <c r="I18" s="42"/>
      <c r="J18" s="39"/>
      <c r="K18" s="39"/>
      <c r="L18" s="40"/>
      <c r="M18" s="40"/>
      <c r="N18" s="40"/>
    </row>
    <row r="19" spans="1:14">
      <c r="A19" s="412"/>
      <c r="B19" s="439"/>
      <c r="C19" s="440"/>
      <c r="D19" s="404"/>
      <c r="E19" s="37">
        <v>0</v>
      </c>
      <c r="F19" s="37">
        <v>0</v>
      </c>
      <c r="G19" s="37">
        <v>0</v>
      </c>
      <c r="H19" s="418"/>
      <c r="I19" s="27"/>
      <c r="J19" s="2"/>
      <c r="K19" s="27"/>
      <c r="L19" s="27"/>
      <c r="M19" s="40"/>
      <c r="N19" s="40"/>
    </row>
    <row r="20" spans="1:14">
      <c r="A20" s="412"/>
      <c r="B20" s="439"/>
      <c r="C20" s="440"/>
      <c r="D20" s="404"/>
      <c r="E20" s="3">
        <f>SUM(E18:E19)</f>
        <v>0</v>
      </c>
      <c r="F20" s="3">
        <f>SUM(F18:F19)</f>
        <v>0</v>
      </c>
      <c r="G20" s="3">
        <f>SUM(G18:G19)</f>
        <v>0</v>
      </c>
      <c r="H20" s="418"/>
      <c r="I20" s="4"/>
      <c r="J20" s="5"/>
      <c r="K20" s="4"/>
      <c r="L20" s="4"/>
      <c r="M20" s="4"/>
      <c r="N20" s="4"/>
    </row>
    <row r="21" spans="1:14" ht="32.25">
      <c r="A21" s="412"/>
      <c r="B21" s="439"/>
      <c r="C21" s="440"/>
      <c r="D21" s="404" t="s">
        <v>10</v>
      </c>
      <c r="E21" s="37">
        <f>F21</f>
        <v>10000</v>
      </c>
      <c r="F21" s="37">
        <v>10000</v>
      </c>
      <c r="G21" s="37">
        <v>0</v>
      </c>
      <c r="H21" s="418"/>
      <c r="I21" s="42" t="s">
        <v>512</v>
      </c>
      <c r="J21" s="39" t="s">
        <v>511</v>
      </c>
      <c r="K21" s="39" t="s">
        <v>428</v>
      </c>
      <c r="L21" s="40" t="s">
        <v>438</v>
      </c>
      <c r="M21" s="40" t="s">
        <v>432</v>
      </c>
      <c r="N21" s="345" t="s">
        <v>521</v>
      </c>
    </row>
    <row r="22" spans="1:14" ht="32.25">
      <c r="A22" s="412"/>
      <c r="B22" s="439"/>
      <c r="C22" s="440"/>
      <c r="D22" s="404"/>
      <c r="E22" s="37">
        <f t="shared" ref="E22:E25" si="1">F22</f>
        <v>50000</v>
      </c>
      <c r="F22" s="37">
        <v>50000</v>
      </c>
      <c r="G22" s="37">
        <v>0</v>
      </c>
      <c r="H22" s="418"/>
      <c r="I22" s="42" t="s">
        <v>513</v>
      </c>
      <c r="J22" s="39" t="s">
        <v>230</v>
      </c>
      <c r="K22" s="39" t="s">
        <v>429</v>
      </c>
      <c r="L22" s="40" t="s">
        <v>439</v>
      </c>
      <c r="M22" s="40" t="s">
        <v>433</v>
      </c>
      <c r="N22" s="345" t="s">
        <v>521</v>
      </c>
    </row>
    <row r="23" spans="1:14" ht="32.25">
      <c r="A23" s="412"/>
      <c r="B23" s="439"/>
      <c r="C23" s="440"/>
      <c r="D23" s="404"/>
      <c r="E23" s="37">
        <f t="shared" si="1"/>
        <v>40000</v>
      </c>
      <c r="F23" s="37">
        <v>40000</v>
      </c>
      <c r="G23" s="37">
        <v>0</v>
      </c>
      <c r="H23" s="418"/>
      <c r="I23" s="42" t="s">
        <v>514</v>
      </c>
      <c r="J23" s="39" t="s">
        <v>135</v>
      </c>
      <c r="K23" s="39" t="s">
        <v>430</v>
      </c>
      <c r="L23" s="40" t="s">
        <v>440</v>
      </c>
      <c r="M23" s="40" t="s">
        <v>434</v>
      </c>
      <c r="N23" s="345" t="s">
        <v>521</v>
      </c>
    </row>
    <row r="24" spans="1:14" ht="32.25">
      <c r="A24" s="412"/>
      <c r="B24" s="439"/>
      <c r="C24" s="440"/>
      <c r="D24" s="404"/>
      <c r="E24" s="37">
        <f t="shared" si="1"/>
        <v>150000</v>
      </c>
      <c r="F24" s="37">
        <v>150000</v>
      </c>
      <c r="G24" s="37">
        <v>0</v>
      </c>
      <c r="H24" s="418"/>
      <c r="I24" s="42" t="s">
        <v>515</v>
      </c>
      <c r="J24" s="39" t="s">
        <v>135</v>
      </c>
      <c r="K24" s="39" t="s">
        <v>431</v>
      </c>
      <c r="L24" s="40" t="s">
        <v>441</v>
      </c>
      <c r="M24" s="40" t="s">
        <v>435</v>
      </c>
      <c r="N24" s="345" t="s">
        <v>521</v>
      </c>
    </row>
    <row r="25" spans="1:14" ht="32.25">
      <c r="A25" s="412"/>
      <c r="B25" s="439"/>
      <c r="C25" s="440"/>
      <c r="D25" s="404"/>
      <c r="E25" s="37">
        <f t="shared" si="1"/>
        <v>250000</v>
      </c>
      <c r="F25" s="37">
        <v>250000</v>
      </c>
      <c r="G25" s="37">
        <v>0</v>
      </c>
      <c r="H25" s="418"/>
      <c r="I25" s="42" t="s">
        <v>516</v>
      </c>
      <c r="J25" s="39" t="s">
        <v>135</v>
      </c>
      <c r="K25" s="39" t="s">
        <v>437</v>
      </c>
      <c r="L25" s="40" t="s">
        <v>442</v>
      </c>
      <c r="M25" s="40" t="s">
        <v>436</v>
      </c>
      <c r="N25" s="345" t="s">
        <v>521</v>
      </c>
    </row>
    <row r="26" spans="1:14">
      <c r="A26" s="412"/>
      <c r="B26" s="439"/>
      <c r="C26" s="440"/>
      <c r="D26" s="404"/>
      <c r="E26" s="3">
        <f>SUM(E21:E25)</f>
        <v>500000</v>
      </c>
      <c r="F26" s="3">
        <f>SUM(F21:F25)</f>
        <v>500000</v>
      </c>
      <c r="G26" s="3">
        <f>SUM(G21:G25)</f>
        <v>0</v>
      </c>
      <c r="H26" s="418"/>
      <c r="I26" s="4"/>
      <c r="J26" s="5"/>
      <c r="K26" s="4"/>
      <c r="L26" s="4"/>
      <c r="M26" s="4"/>
      <c r="N26" s="4"/>
    </row>
    <row r="27" spans="1:14" ht="24.75" customHeight="1">
      <c r="A27" s="412"/>
      <c r="B27" s="439"/>
      <c r="C27" s="441"/>
      <c r="D27" s="26" t="s">
        <v>32</v>
      </c>
      <c r="E27" s="3">
        <f>F27</f>
        <v>96300</v>
      </c>
      <c r="F27" s="3">
        <f>(F14+F17+F20+F26)*0.18</f>
        <v>96300</v>
      </c>
      <c r="G27" s="3">
        <v>0</v>
      </c>
      <c r="H27" s="419"/>
      <c r="I27" s="4"/>
      <c r="J27" s="5"/>
      <c r="K27" s="4"/>
      <c r="L27" s="4"/>
      <c r="M27" s="4"/>
      <c r="N27" s="4"/>
    </row>
    <row r="28" spans="1:14">
      <c r="A28" s="405" t="s">
        <v>46</v>
      </c>
      <c r="B28" s="405"/>
      <c r="C28" s="405"/>
      <c r="D28" s="405"/>
      <c r="E28" s="6">
        <f>E14+E17+E20+E26+E27</f>
        <v>631300</v>
      </c>
      <c r="F28" s="6">
        <f>F14+F17+F20+F26+F27</f>
        <v>631300</v>
      </c>
      <c r="G28" s="6">
        <f>G14+G17+G20+G26+G27</f>
        <v>0</v>
      </c>
      <c r="H28" s="6">
        <f>F28*1</f>
        <v>631300</v>
      </c>
      <c r="I28" s="7"/>
      <c r="J28" s="8"/>
      <c r="K28" s="7"/>
      <c r="L28" s="7"/>
      <c r="M28" s="7"/>
      <c r="N28" s="7"/>
    </row>
    <row r="29" spans="1:14" ht="32.25">
      <c r="A29" s="412"/>
      <c r="B29" s="439"/>
      <c r="C29" s="440"/>
      <c r="D29" s="404" t="s">
        <v>7</v>
      </c>
      <c r="E29" s="37">
        <f>F29</f>
        <v>7000</v>
      </c>
      <c r="F29" s="37">
        <v>7000</v>
      </c>
      <c r="G29" s="37">
        <v>0</v>
      </c>
      <c r="H29" s="418"/>
      <c r="I29" s="38" t="s">
        <v>448</v>
      </c>
      <c r="J29" s="39" t="s">
        <v>40</v>
      </c>
      <c r="K29" s="39" t="s">
        <v>443</v>
      </c>
      <c r="L29" s="40" t="s">
        <v>427</v>
      </c>
      <c r="M29" s="41" t="s">
        <v>414</v>
      </c>
      <c r="N29" s="345" t="s">
        <v>521</v>
      </c>
    </row>
    <row r="30" spans="1:14" ht="32.25">
      <c r="A30" s="412"/>
      <c r="B30" s="439"/>
      <c r="C30" s="440"/>
      <c r="D30" s="404"/>
      <c r="E30" s="37">
        <f t="shared" ref="E30:E33" si="2">F30</f>
        <v>7000</v>
      </c>
      <c r="F30" s="37">
        <v>7000</v>
      </c>
      <c r="G30" s="37">
        <v>0</v>
      </c>
      <c r="H30" s="418"/>
      <c r="I30" s="38" t="s">
        <v>449</v>
      </c>
      <c r="J30" s="39" t="s">
        <v>39</v>
      </c>
      <c r="K30" s="39" t="s">
        <v>444</v>
      </c>
      <c r="L30" s="40" t="s">
        <v>427</v>
      </c>
      <c r="M30" s="41" t="s">
        <v>414</v>
      </c>
      <c r="N30" s="345" t="s">
        <v>521</v>
      </c>
    </row>
    <row r="31" spans="1:14" ht="32.25">
      <c r="A31" s="412"/>
      <c r="B31" s="439"/>
      <c r="C31" s="440"/>
      <c r="D31" s="404"/>
      <c r="E31" s="37">
        <f t="shared" si="2"/>
        <v>7000</v>
      </c>
      <c r="F31" s="37">
        <v>7000</v>
      </c>
      <c r="G31" s="37">
        <v>0</v>
      </c>
      <c r="H31" s="418"/>
      <c r="I31" s="38" t="s">
        <v>450</v>
      </c>
      <c r="J31" s="39" t="s">
        <v>39</v>
      </c>
      <c r="K31" s="39" t="s">
        <v>445</v>
      </c>
      <c r="L31" s="40" t="s">
        <v>427</v>
      </c>
      <c r="M31" s="41" t="s">
        <v>414</v>
      </c>
      <c r="N31" s="345" t="s">
        <v>521</v>
      </c>
    </row>
    <row r="32" spans="1:14" ht="32.25">
      <c r="A32" s="412"/>
      <c r="B32" s="439"/>
      <c r="C32" s="440"/>
      <c r="D32" s="404"/>
      <c r="E32" s="37">
        <f t="shared" si="2"/>
        <v>7000</v>
      </c>
      <c r="F32" s="37">
        <v>7000</v>
      </c>
      <c r="G32" s="37">
        <v>0</v>
      </c>
      <c r="H32" s="418"/>
      <c r="I32" s="38" t="s">
        <v>451</v>
      </c>
      <c r="J32" s="39" t="s">
        <v>39</v>
      </c>
      <c r="K32" s="39" t="s">
        <v>446</v>
      </c>
      <c r="L32" s="40" t="s">
        <v>427</v>
      </c>
      <c r="M32" s="41" t="s">
        <v>414</v>
      </c>
      <c r="N32" s="345" t="s">
        <v>521</v>
      </c>
    </row>
    <row r="33" spans="1:14" ht="32.25">
      <c r="A33" s="412"/>
      <c r="B33" s="439"/>
      <c r="C33" s="440"/>
      <c r="D33" s="404"/>
      <c r="E33" s="37">
        <f t="shared" si="2"/>
        <v>7000</v>
      </c>
      <c r="F33" s="37">
        <v>7000</v>
      </c>
      <c r="G33" s="37">
        <v>0</v>
      </c>
      <c r="H33" s="418"/>
      <c r="I33" s="38" t="s">
        <v>452</v>
      </c>
      <c r="J33" s="39" t="s">
        <v>39</v>
      </c>
      <c r="K33" s="39" t="s">
        <v>447</v>
      </c>
      <c r="L33" s="40" t="s">
        <v>427</v>
      </c>
      <c r="M33" s="41" t="s">
        <v>414</v>
      </c>
      <c r="N33" s="345" t="s">
        <v>521</v>
      </c>
    </row>
    <row r="34" spans="1:14">
      <c r="A34" s="412"/>
      <c r="B34" s="439"/>
      <c r="C34" s="440"/>
      <c r="D34" s="404"/>
      <c r="E34" s="3">
        <f>SUM(E29:E33)</f>
        <v>35000</v>
      </c>
      <c r="F34" s="3">
        <f>SUM(F29:F33)</f>
        <v>35000</v>
      </c>
      <c r="G34" s="3">
        <f>SUM(G29:G33)</f>
        <v>0</v>
      </c>
      <c r="H34" s="418"/>
      <c r="I34" s="4"/>
      <c r="J34" s="5"/>
      <c r="K34" s="4"/>
      <c r="L34" s="4"/>
      <c r="M34" s="4"/>
      <c r="N34" s="4"/>
    </row>
    <row r="35" spans="1:14">
      <c r="A35" s="412"/>
      <c r="B35" s="439"/>
      <c r="C35" s="440"/>
      <c r="D35" s="420" t="s">
        <v>8</v>
      </c>
      <c r="E35" s="43">
        <v>0</v>
      </c>
      <c r="F35" s="37">
        <v>0</v>
      </c>
      <c r="G35" s="37">
        <v>0</v>
      </c>
      <c r="H35" s="418"/>
      <c r="I35" s="27"/>
      <c r="J35" s="2"/>
      <c r="K35" s="27"/>
      <c r="L35" s="27"/>
      <c r="M35" s="27"/>
      <c r="N35" s="326"/>
    </row>
    <row r="36" spans="1:14">
      <c r="A36" s="412"/>
      <c r="B36" s="439"/>
      <c r="C36" s="440"/>
      <c r="D36" s="421"/>
      <c r="E36" s="43">
        <v>0</v>
      </c>
      <c r="F36" s="37">
        <v>0</v>
      </c>
      <c r="G36" s="37">
        <v>0</v>
      </c>
      <c r="H36" s="418"/>
      <c r="I36" s="27"/>
      <c r="J36" s="2"/>
      <c r="K36" s="27"/>
      <c r="L36" s="27"/>
      <c r="M36" s="27"/>
      <c r="N36" s="326"/>
    </row>
    <row r="37" spans="1:14">
      <c r="A37" s="412"/>
      <c r="B37" s="439"/>
      <c r="C37" s="440"/>
      <c r="D37" s="422"/>
      <c r="E37" s="3">
        <f>SUM(E35:E36)</f>
        <v>0</v>
      </c>
      <c r="F37" s="3">
        <f>SUM(F35:F36)</f>
        <v>0</v>
      </c>
      <c r="G37" s="3">
        <f>SUM(G35:G36)</f>
        <v>0</v>
      </c>
      <c r="H37" s="418"/>
      <c r="I37" s="4"/>
      <c r="J37" s="5"/>
      <c r="K37" s="4"/>
      <c r="L37" s="4"/>
      <c r="M37" s="4"/>
      <c r="N37" s="4"/>
    </row>
    <row r="38" spans="1:14">
      <c r="A38" s="412"/>
      <c r="B38" s="439"/>
      <c r="C38" s="440"/>
      <c r="D38" s="404" t="s">
        <v>9</v>
      </c>
      <c r="E38" s="43">
        <v>0</v>
      </c>
      <c r="F38" s="37">
        <v>0</v>
      </c>
      <c r="G38" s="37">
        <v>0</v>
      </c>
      <c r="H38" s="418"/>
      <c r="I38" s="42"/>
      <c r="J38" s="39"/>
      <c r="K38" s="39"/>
      <c r="L38" s="40"/>
      <c r="M38" s="40"/>
      <c r="N38" s="40"/>
    </row>
    <row r="39" spans="1:14">
      <c r="A39" s="412"/>
      <c r="B39" s="439"/>
      <c r="C39" s="440"/>
      <c r="D39" s="404"/>
      <c r="E39" s="43">
        <v>0</v>
      </c>
      <c r="F39" s="37">
        <v>0</v>
      </c>
      <c r="G39" s="37">
        <v>0</v>
      </c>
      <c r="H39" s="418"/>
      <c r="I39" s="27"/>
      <c r="J39" s="2"/>
      <c r="K39" s="27"/>
      <c r="L39" s="27"/>
      <c r="M39" s="40"/>
      <c r="N39" s="40"/>
    </row>
    <row r="40" spans="1:14">
      <c r="A40" s="412"/>
      <c r="B40" s="439"/>
      <c r="C40" s="440"/>
      <c r="D40" s="404"/>
      <c r="E40" s="3">
        <f>SUM(E38:E39)</f>
        <v>0</v>
      </c>
      <c r="F40" s="3">
        <f>SUM(F38:F39)</f>
        <v>0</v>
      </c>
      <c r="G40" s="3">
        <f>SUM(G38:G39)</f>
        <v>0</v>
      </c>
      <c r="H40" s="418"/>
      <c r="I40" s="4"/>
      <c r="J40" s="5"/>
      <c r="K40" s="4"/>
      <c r="L40" s="4"/>
      <c r="M40" s="4"/>
      <c r="N40" s="4"/>
    </row>
    <row r="41" spans="1:14" ht="32.25">
      <c r="A41" s="412"/>
      <c r="B41" s="439"/>
      <c r="C41" s="440"/>
      <c r="D41" s="404" t="s">
        <v>10</v>
      </c>
      <c r="E41" s="37">
        <f>F41</f>
        <v>40000</v>
      </c>
      <c r="F41" s="37">
        <v>40000</v>
      </c>
      <c r="G41" s="37">
        <v>0</v>
      </c>
      <c r="H41" s="418"/>
      <c r="I41" s="42" t="s">
        <v>465</v>
      </c>
      <c r="J41" s="39" t="s">
        <v>456</v>
      </c>
      <c r="K41" s="39" t="s">
        <v>460</v>
      </c>
      <c r="L41" s="40" t="s">
        <v>378</v>
      </c>
      <c r="M41" s="40" t="s">
        <v>453</v>
      </c>
      <c r="N41" s="345" t="s">
        <v>521</v>
      </c>
    </row>
    <row r="42" spans="1:14">
      <c r="A42" s="412"/>
      <c r="B42" s="439"/>
      <c r="C42" s="440"/>
      <c r="D42" s="404"/>
      <c r="E42" s="3">
        <f>SUM(E41:E41)</f>
        <v>40000</v>
      </c>
      <c r="F42" s="3">
        <f>SUM(F41:F41)</f>
        <v>40000</v>
      </c>
      <c r="G42" s="3">
        <f>SUM(G41:G41)</f>
        <v>0</v>
      </c>
      <c r="H42" s="418"/>
      <c r="I42" s="4"/>
      <c r="J42" s="5"/>
      <c r="K42" s="4"/>
      <c r="L42" s="4"/>
      <c r="M42" s="4"/>
      <c r="N42" s="4"/>
    </row>
    <row r="43" spans="1:14" ht="32.25">
      <c r="A43" s="412"/>
      <c r="B43" s="439"/>
      <c r="C43" s="440"/>
      <c r="D43" s="404" t="s">
        <v>242</v>
      </c>
      <c r="E43" s="37">
        <f>F43</f>
        <v>4000</v>
      </c>
      <c r="F43" s="37">
        <v>4000</v>
      </c>
      <c r="G43" s="37">
        <v>0</v>
      </c>
      <c r="H43" s="418"/>
      <c r="I43" s="42">
        <v>1201008</v>
      </c>
      <c r="J43" s="39" t="s">
        <v>457</v>
      </c>
      <c r="K43" s="39" t="s">
        <v>459</v>
      </c>
      <c r="L43" s="40" t="s">
        <v>454</v>
      </c>
      <c r="M43" s="40" t="s">
        <v>468</v>
      </c>
      <c r="N43" s="345" t="s">
        <v>521</v>
      </c>
    </row>
    <row r="44" spans="1:14" ht="32.25">
      <c r="A44" s="412"/>
      <c r="B44" s="439"/>
      <c r="C44" s="440"/>
      <c r="D44" s="404"/>
      <c r="E44" s="37">
        <f t="shared" ref="E44:E47" si="3">F44</f>
        <v>250</v>
      </c>
      <c r="F44" s="37">
        <v>250</v>
      </c>
      <c r="G44" s="37">
        <v>0</v>
      </c>
      <c r="H44" s="418"/>
      <c r="I44" s="42">
        <v>400167</v>
      </c>
      <c r="J44" s="39" t="s">
        <v>458</v>
      </c>
      <c r="K44" s="39" t="s">
        <v>461</v>
      </c>
      <c r="L44" s="40" t="s">
        <v>298</v>
      </c>
      <c r="M44" s="40" t="s">
        <v>471</v>
      </c>
      <c r="N44" s="345" t="s">
        <v>521</v>
      </c>
    </row>
    <row r="45" spans="1:14" ht="32.25">
      <c r="A45" s="412"/>
      <c r="B45" s="439"/>
      <c r="C45" s="440"/>
      <c r="D45" s="404"/>
      <c r="E45" s="37">
        <f t="shared" si="3"/>
        <v>250</v>
      </c>
      <c r="F45" s="37">
        <v>250</v>
      </c>
      <c r="G45" s="37">
        <v>0</v>
      </c>
      <c r="H45" s="418"/>
      <c r="I45" s="42">
        <v>4221738</v>
      </c>
      <c r="J45" s="39" t="s">
        <v>528</v>
      </c>
      <c r="K45" s="39" t="s">
        <v>462</v>
      </c>
      <c r="L45" s="40" t="s">
        <v>298</v>
      </c>
      <c r="M45" s="40" t="s">
        <v>471</v>
      </c>
      <c r="N45" s="345" t="s">
        <v>521</v>
      </c>
    </row>
    <row r="46" spans="1:14" ht="32.25">
      <c r="A46" s="412"/>
      <c r="B46" s="439"/>
      <c r="C46" s="440"/>
      <c r="D46" s="404"/>
      <c r="E46" s="37">
        <f t="shared" si="3"/>
        <v>1500</v>
      </c>
      <c r="F46" s="37">
        <v>1500</v>
      </c>
      <c r="G46" s="37">
        <v>0</v>
      </c>
      <c r="H46" s="418"/>
      <c r="I46" s="42" t="s">
        <v>466</v>
      </c>
      <c r="J46" s="39" t="s">
        <v>39</v>
      </c>
      <c r="K46" s="39" t="s">
        <v>463</v>
      </c>
      <c r="L46" s="40" t="s">
        <v>455</v>
      </c>
      <c r="M46" s="40" t="s">
        <v>469</v>
      </c>
      <c r="N46" s="345" t="s">
        <v>521</v>
      </c>
    </row>
    <row r="47" spans="1:14" ht="32.25">
      <c r="A47" s="412"/>
      <c r="B47" s="439"/>
      <c r="C47" s="440"/>
      <c r="D47" s="404"/>
      <c r="E47" s="37">
        <f t="shared" si="3"/>
        <v>1000</v>
      </c>
      <c r="F47" s="37">
        <v>1000</v>
      </c>
      <c r="G47" s="37">
        <v>0</v>
      </c>
      <c r="H47" s="418"/>
      <c r="I47" s="42" t="s">
        <v>467</v>
      </c>
      <c r="J47" s="39" t="s">
        <v>39</v>
      </c>
      <c r="K47" s="39" t="s">
        <v>464</v>
      </c>
      <c r="L47" s="40" t="s">
        <v>309</v>
      </c>
      <c r="M47" s="40" t="s">
        <v>470</v>
      </c>
      <c r="N47" s="345" t="s">
        <v>521</v>
      </c>
    </row>
    <row r="48" spans="1:14">
      <c r="A48" s="412"/>
      <c r="B48" s="439"/>
      <c r="C48" s="440"/>
      <c r="D48" s="404"/>
      <c r="E48" s="3">
        <f>SUM(E43:E47)</f>
        <v>7000</v>
      </c>
      <c r="F48" s="3">
        <f>SUM(F43:F47)</f>
        <v>7000</v>
      </c>
      <c r="G48" s="3">
        <f>SUM(G43:G47)</f>
        <v>0</v>
      </c>
      <c r="H48" s="418"/>
      <c r="I48" s="4"/>
      <c r="J48" s="5"/>
      <c r="K48" s="4"/>
      <c r="L48" s="4"/>
      <c r="M48" s="4"/>
      <c r="N48" s="4"/>
    </row>
    <row r="49" spans="1:14">
      <c r="A49" s="412"/>
      <c r="B49" s="439"/>
      <c r="C49" s="441"/>
      <c r="D49" s="26" t="s">
        <v>12</v>
      </c>
      <c r="E49" s="3">
        <f>F49</f>
        <v>14760</v>
      </c>
      <c r="F49" s="3">
        <f>(F34+F37+F40+F42+F48)*0.18</f>
        <v>14760</v>
      </c>
      <c r="G49" s="3">
        <v>0</v>
      </c>
      <c r="H49" s="419"/>
      <c r="I49" s="4"/>
      <c r="J49" s="5"/>
      <c r="K49" s="4"/>
      <c r="L49" s="4"/>
      <c r="M49" s="4"/>
      <c r="N49" s="4"/>
    </row>
    <row r="50" spans="1:14">
      <c r="A50" s="405" t="s">
        <v>55</v>
      </c>
      <c r="B50" s="405"/>
      <c r="C50" s="405"/>
      <c r="D50" s="405"/>
      <c r="E50" s="6">
        <f>E49+E48+E42+E40+E37+E34</f>
        <v>96760</v>
      </c>
      <c r="F50" s="6">
        <f>F49+F48+F42+F40+F37+F34</f>
        <v>96760</v>
      </c>
      <c r="G50" s="6">
        <f>G49+G48+G42+G40+G37+G34</f>
        <v>0</v>
      </c>
      <c r="H50" s="6">
        <f>F50*1</f>
        <v>96760</v>
      </c>
      <c r="I50" s="7"/>
      <c r="J50" s="8"/>
      <c r="K50" s="7"/>
      <c r="L50" s="7"/>
      <c r="M50" s="7"/>
      <c r="N50" s="7"/>
    </row>
    <row r="51" spans="1:14">
      <c r="A51" s="406" t="s">
        <v>30</v>
      </c>
      <c r="B51" s="406"/>
      <c r="C51" s="406"/>
      <c r="D51" s="406"/>
      <c r="E51" s="9">
        <f>E50+E28</f>
        <v>728060</v>
      </c>
      <c r="F51" s="9">
        <f>F50+F28</f>
        <v>728060</v>
      </c>
      <c r="G51" s="9">
        <f>G50+G28</f>
        <v>0</v>
      </c>
      <c r="H51" s="9">
        <f>H50+H28</f>
        <v>728060</v>
      </c>
      <c r="I51" s="10"/>
      <c r="J51" s="11"/>
      <c r="K51" s="10"/>
      <c r="L51" s="10"/>
      <c r="M51" s="10"/>
      <c r="N51" s="10"/>
    </row>
    <row r="52" spans="1:14">
      <c r="A52" s="407"/>
      <c r="B52" s="408"/>
      <c r="C52" s="408"/>
      <c r="D52" s="408"/>
      <c r="E52" s="409"/>
      <c r="F52" s="409"/>
      <c r="G52" s="409"/>
      <c r="H52" s="409"/>
      <c r="I52" s="409"/>
      <c r="J52" s="409"/>
      <c r="K52" s="409"/>
      <c r="L52" s="409"/>
      <c r="M52" s="409"/>
    </row>
    <row r="54" spans="1:14" ht="30.75" customHeight="1">
      <c r="A54" s="399" t="s">
        <v>28</v>
      </c>
      <c r="B54" s="399"/>
      <c r="C54" s="399"/>
      <c r="D54" s="399"/>
      <c r="E54" s="399"/>
      <c r="F54" s="399"/>
      <c r="G54" s="399"/>
      <c r="H54" s="399"/>
      <c r="I54" s="399"/>
      <c r="J54" s="399"/>
      <c r="K54" s="399"/>
      <c r="L54" s="399"/>
      <c r="M54" s="399"/>
    </row>
    <row r="55" spans="1:14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4">
      <c r="A56" s="12"/>
      <c r="D56" s="400" t="s">
        <v>16</v>
      </c>
      <c r="E56" s="401"/>
      <c r="F56" s="401"/>
      <c r="G56" s="29"/>
      <c r="H56" s="400" t="s">
        <v>17</v>
      </c>
      <c r="I56" s="400"/>
      <c r="J56" s="400"/>
      <c r="K56" s="402" t="s">
        <v>18</v>
      </c>
      <c r="L56" s="402"/>
      <c r="M56" s="402"/>
    </row>
    <row r="57" spans="1:14">
      <c r="A57" s="12"/>
      <c r="H57" s="28"/>
    </row>
    <row r="58" spans="1:14">
      <c r="A58" s="13" t="s">
        <v>14</v>
      </c>
      <c r="D58" s="14"/>
    </row>
    <row r="59" spans="1:14">
      <c r="A59" s="13"/>
      <c r="D59" s="14"/>
    </row>
    <row r="60" spans="1:14">
      <c r="A60" s="13"/>
      <c r="D60" s="14"/>
    </row>
    <row r="61" spans="1:14">
      <c r="A61" s="13"/>
      <c r="D61" s="14"/>
    </row>
    <row r="62" spans="1:14">
      <c r="D62" s="403" t="s">
        <v>15</v>
      </c>
      <c r="E62" s="401"/>
      <c r="F62" s="401"/>
      <c r="G62" s="29"/>
      <c r="H62" s="403" t="s">
        <v>15</v>
      </c>
      <c r="I62" s="403"/>
      <c r="J62" s="403"/>
      <c r="K62" s="403" t="s">
        <v>19</v>
      </c>
      <c r="L62" s="403"/>
      <c r="M62" s="403"/>
    </row>
    <row r="63" spans="1:14">
      <c r="D63" s="28"/>
      <c r="E63" s="29"/>
      <c r="F63" s="29"/>
      <c r="G63" s="29"/>
      <c r="H63" s="28"/>
      <c r="I63" s="28"/>
      <c r="J63" s="28"/>
      <c r="K63" s="28"/>
      <c r="L63" s="28"/>
      <c r="M63" s="28"/>
    </row>
    <row r="64" spans="1:14">
      <c r="A64" s="552" t="s">
        <v>535</v>
      </c>
      <c r="B64" s="552"/>
      <c r="C64" s="552"/>
      <c r="D64" s="552"/>
      <c r="E64" s="552"/>
      <c r="F64" s="552"/>
      <c r="G64" s="552"/>
      <c r="H64" s="552"/>
      <c r="I64" s="552"/>
      <c r="J64" s="552"/>
      <c r="K64" s="552"/>
      <c r="L64" s="552"/>
      <c r="M64" s="552"/>
    </row>
    <row r="65" spans="1:13">
      <c r="A65" s="552"/>
      <c r="B65" s="552"/>
      <c r="C65" s="552"/>
      <c r="D65" s="552"/>
      <c r="E65" s="552"/>
      <c r="F65" s="552"/>
      <c r="G65" s="552"/>
      <c r="H65" s="552"/>
      <c r="I65" s="552"/>
      <c r="J65" s="552"/>
      <c r="K65" s="552"/>
      <c r="L65" s="552"/>
      <c r="M65" s="552"/>
    </row>
    <row r="66" spans="1:13">
      <c r="A66" s="552"/>
      <c r="B66" s="552"/>
      <c r="C66" s="552"/>
      <c r="D66" s="552"/>
      <c r="E66" s="552"/>
      <c r="F66" s="552"/>
      <c r="G66" s="552"/>
      <c r="H66" s="552"/>
      <c r="I66" s="552"/>
      <c r="J66" s="552"/>
      <c r="K66" s="552"/>
      <c r="L66" s="552"/>
      <c r="M66" s="552"/>
    </row>
    <row r="67" spans="1:13">
      <c r="A67" s="552"/>
      <c r="B67" s="552"/>
      <c r="C67" s="552"/>
      <c r="D67" s="552"/>
      <c r="E67" s="552"/>
      <c r="F67" s="552"/>
      <c r="G67" s="552"/>
      <c r="H67" s="552"/>
      <c r="I67" s="552"/>
      <c r="J67" s="552"/>
      <c r="K67" s="552"/>
      <c r="L67" s="552"/>
      <c r="M67" s="552"/>
    </row>
    <row r="68" spans="1:13">
      <c r="A68" s="552"/>
      <c r="B68" s="552"/>
      <c r="C68" s="552"/>
      <c r="D68" s="552"/>
      <c r="E68" s="552"/>
      <c r="F68" s="552"/>
      <c r="G68" s="552"/>
      <c r="H68" s="552"/>
      <c r="I68" s="552"/>
      <c r="J68" s="552"/>
      <c r="K68" s="552"/>
      <c r="L68" s="552"/>
      <c r="M68" s="552"/>
    </row>
    <row r="69" spans="1:13">
      <c r="A69" s="552"/>
      <c r="B69" s="552"/>
      <c r="C69" s="552"/>
      <c r="D69" s="552"/>
      <c r="E69" s="552"/>
      <c r="F69" s="552"/>
      <c r="G69" s="552"/>
      <c r="H69" s="552"/>
      <c r="I69" s="552"/>
      <c r="J69" s="552"/>
      <c r="K69" s="552"/>
      <c r="L69" s="552"/>
      <c r="M69" s="552"/>
    </row>
    <row r="70" spans="1:13">
      <c r="A70" s="24" t="s">
        <v>34</v>
      </c>
    </row>
    <row r="71" spans="1:13">
      <c r="A71" s="24" t="s">
        <v>35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</row>
    <row r="72" spans="1:1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</row>
    <row r="73" spans="1:1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</row>
  </sheetData>
  <mergeCells count="50">
    <mergeCell ref="N5:N6"/>
    <mergeCell ref="A1:M1"/>
    <mergeCell ref="A2:C2"/>
    <mergeCell ref="E2:K2"/>
    <mergeCell ref="A3:M3"/>
    <mergeCell ref="A4:C4"/>
    <mergeCell ref="D4:D6"/>
    <mergeCell ref="E4:H4"/>
    <mergeCell ref="I4:M4"/>
    <mergeCell ref="A5:A6"/>
    <mergeCell ref="B5:B6"/>
    <mergeCell ref="K5:K6"/>
    <mergeCell ref="L5:L6"/>
    <mergeCell ref="M5:M6"/>
    <mergeCell ref="C5:C6"/>
    <mergeCell ref="E5:E6"/>
    <mergeCell ref="H5:H6"/>
    <mergeCell ref="I5:I6"/>
    <mergeCell ref="J5:J6"/>
    <mergeCell ref="F5:G5"/>
    <mergeCell ref="A9:A27"/>
    <mergeCell ref="B9:B27"/>
    <mergeCell ref="C9:C27"/>
    <mergeCell ref="D9:D14"/>
    <mergeCell ref="A50:D50"/>
    <mergeCell ref="D18:D20"/>
    <mergeCell ref="D21:D26"/>
    <mergeCell ref="A28:D28"/>
    <mergeCell ref="A29:A49"/>
    <mergeCell ref="B29:B49"/>
    <mergeCell ref="C29:C49"/>
    <mergeCell ref="D29:D34"/>
    <mergeCell ref="H29:H49"/>
    <mergeCell ref="D35:D37"/>
    <mergeCell ref="D38:D40"/>
    <mergeCell ref="D41:D42"/>
    <mergeCell ref="A8:M8"/>
    <mergeCell ref="D43:D48"/>
    <mergeCell ref="H9:H27"/>
    <mergeCell ref="D15:D17"/>
    <mergeCell ref="D62:F62"/>
    <mergeCell ref="H62:J62"/>
    <mergeCell ref="K62:M62"/>
    <mergeCell ref="A64:M69"/>
    <mergeCell ref="A51:D51"/>
    <mergeCell ref="A52:M52"/>
    <mergeCell ref="A54:M54"/>
    <mergeCell ref="D56:F56"/>
    <mergeCell ref="H56:J56"/>
    <mergeCell ref="K56:M56"/>
  </mergeCells>
  <printOptions horizontalCentered="1"/>
  <pageMargins left="0.7" right="0.7" top="0.75" bottom="0.75" header="0.3" footer="0.3"/>
  <pageSetup paperSize="8" scale="96" orientation="landscape" r:id="rId1"/>
  <headerFooter>
    <oddHeader>&amp;R&amp;"Czcionka tekstu podstawowego,Pogrubiony"&amp;16&amp;K0070C0PG1-3/F11</oddHeader>
    <oddFooter>&amp;R&amp;K01+030S t r o n a&amp;K01+000  &amp;"Czcionka tekstu podstawowego,Pogrubiony"&amp;12| &amp;P &amp;K00+000fhfh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P40"/>
  <sheetViews>
    <sheetView workbookViewId="0">
      <selection activeCell="A2" sqref="A2:M2"/>
    </sheetView>
  </sheetViews>
  <sheetFormatPr defaultRowHeight="14.25"/>
  <cols>
    <col min="1" max="1" width="6.625" style="23" customWidth="1"/>
    <col min="2" max="8" width="9" style="23"/>
    <col min="9" max="9" width="9.625" style="23" bestFit="1" customWidth="1"/>
    <col min="10" max="11" width="9" style="23"/>
    <col min="12" max="12" width="22.375" style="23" customWidth="1"/>
    <col min="13" max="13" width="13.375" style="23" customWidth="1"/>
    <col min="14" max="14" width="18.5" style="23" customWidth="1"/>
    <col min="15" max="15" width="9" style="23"/>
    <col min="16" max="16" width="9.875" style="23" bestFit="1" customWidth="1"/>
    <col min="17" max="256" width="9" style="23"/>
    <col min="257" max="257" width="6.625" style="23" customWidth="1"/>
    <col min="258" max="264" width="9" style="23"/>
    <col min="265" max="265" width="9.625" style="23" bestFit="1" customWidth="1"/>
    <col min="266" max="267" width="9" style="23"/>
    <col min="268" max="268" width="9.875" style="23" customWidth="1"/>
    <col min="269" max="271" width="9" style="23"/>
    <col min="272" max="272" width="9.875" style="23" bestFit="1" customWidth="1"/>
    <col min="273" max="512" width="9" style="23"/>
    <col min="513" max="513" width="6.625" style="23" customWidth="1"/>
    <col min="514" max="520" width="9" style="23"/>
    <col min="521" max="521" width="9.625" style="23" bestFit="1" customWidth="1"/>
    <col min="522" max="523" width="9" style="23"/>
    <col min="524" max="524" width="9.875" style="23" customWidth="1"/>
    <col min="525" max="527" width="9" style="23"/>
    <col min="528" max="528" width="9.875" style="23" bestFit="1" customWidth="1"/>
    <col min="529" max="768" width="9" style="23"/>
    <col min="769" max="769" width="6.625" style="23" customWidth="1"/>
    <col min="770" max="776" width="9" style="23"/>
    <col min="777" max="777" width="9.625" style="23" bestFit="1" customWidth="1"/>
    <col min="778" max="779" width="9" style="23"/>
    <col min="780" max="780" width="9.875" style="23" customWidth="1"/>
    <col min="781" max="783" width="9" style="23"/>
    <col min="784" max="784" width="9.875" style="23" bestFit="1" customWidth="1"/>
    <col min="785" max="1024" width="9" style="23"/>
    <col min="1025" max="1025" width="6.625" style="23" customWidth="1"/>
    <col min="1026" max="1032" width="9" style="23"/>
    <col min="1033" max="1033" width="9.625" style="23" bestFit="1" customWidth="1"/>
    <col min="1034" max="1035" width="9" style="23"/>
    <col min="1036" max="1036" width="9.875" style="23" customWidth="1"/>
    <col min="1037" max="1039" width="9" style="23"/>
    <col min="1040" max="1040" width="9.875" style="23" bestFit="1" customWidth="1"/>
    <col min="1041" max="1280" width="9" style="23"/>
    <col min="1281" max="1281" width="6.625" style="23" customWidth="1"/>
    <col min="1282" max="1288" width="9" style="23"/>
    <col min="1289" max="1289" width="9.625" style="23" bestFit="1" customWidth="1"/>
    <col min="1290" max="1291" width="9" style="23"/>
    <col min="1292" max="1292" width="9.875" style="23" customWidth="1"/>
    <col min="1293" max="1295" width="9" style="23"/>
    <col min="1296" max="1296" width="9.875" style="23" bestFit="1" customWidth="1"/>
    <col min="1297" max="1536" width="9" style="23"/>
    <col min="1537" max="1537" width="6.625" style="23" customWidth="1"/>
    <col min="1538" max="1544" width="9" style="23"/>
    <col min="1545" max="1545" width="9.625" style="23" bestFit="1" customWidth="1"/>
    <col min="1546" max="1547" width="9" style="23"/>
    <col min="1548" max="1548" width="9.875" style="23" customWidth="1"/>
    <col min="1549" max="1551" width="9" style="23"/>
    <col min="1552" max="1552" width="9.875" style="23" bestFit="1" customWidth="1"/>
    <col min="1553" max="1792" width="9" style="23"/>
    <col min="1793" max="1793" width="6.625" style="23" customWidth="1"/>
    <col min="1794" max="1800" width="9" style="23"/>
    <col min="1801" max="1801" width="9.625" style="23" bestFit="1" customWidth="1"/>
    <col min="1802" max="1803" width="9" style="23"/>
    <col min="1804" max="1804" width="9.875" style="23" customWidth="1"/>
    <col min="1805" max="1807" width="9" style="23"/>
    <col min="1808" max="1808" width="9.875" style="23" bestFit="1" customWidth="1"/>
    <col min="1809" max="2048" width="9" style="23"/>
    <col min="2049" max="2049" width="6.625" style="23" customWidth="1"/>
    <col min="2050" max="2056" width="9" style="23"/>
    <col min="2057" max="2057" width="9.625" style="23" bestFit="1" customWidth="1"/>
    <col min="2058" max="2059" width="9" style="23"/>
    <col min="2060" max="2060" width="9.875" style="23" customWidth="1"/>
    <col min="2061" max="2063" width="9" style="23"/>
    <col min="2064" max="2064" width="9.875" style="23" bestFit="1" customWidth="1"/>
    <col min="2065" max="2304" width="9" style="23"/>
    <col min="2305" max="2305" width="6.625" style="23" customWidth="1"/>
    <col min="2306" max="2312" width="9" style="23"/>
    <col min="2313" max="2313" width="9.625" style="23" bestFit="1" customWidth="1"/>
    <col min="2314" max="2315" width="9" style="23"/>
    <col min="2316" max="2316" width="9.875" style="23" customWidth="1"/>
    <col min="2317" max="2319" width="9" style="23"/>
    <col min="2320" max="2320" width="9.875" style="23" bestFit="1" customWidth="1"/>
    <col min="2321" max="2560" width="9" style="23"/>
    <col min="2561" max="2561" width="6.625" style="23" customWidth="1"/>
    <col min="2562" max="2568" width="9" style="23"/>
    <col min="2569" max="2569" width="9.625" style="23" bestFit="1" customWidth="1"/>
    <col min="2570" max="2571" width="9" style="23"/>
    <col min="2572" max="2572" width="9.875" style="23" customWidth="1"/>
    <col min="2573" max="2575" width="9" style="23"/>
    <col min="2576" max="2576" width="9.875" style="23" bestFit="1" customWidth="1"/>
    <col min="2577" max="2816" width="9" style="23"/>
    <col min="2817" max="2817" width="6.625" style="23" customWidth="1"/>
    <col min="2818" max="2824" width="9" style="23"/>
    <col min="2825" max="2825" width="9.625" style="23" bestFit="1" customWidth="1"/>
    <col min="2826" max="2827" width="9" style="23"/>
    <col min="2828" max="2828" width="9.875" style="23" customWidth="1"/>
    <col min="2829" max="2831" width="9" style="23"/>
    <col min="2832" max="2832" width="9.875" style="23" bestFit="1" customWidth="1"/>
    <col min="2833" max="3072" width="9" style="23"/>
    <col min="3073" max="3073" width="6.625" style="23" customWidth="1"/>
    <col min="3074" max="3080" width="9" style="23"/>
    <col min="3081" max="3081" width="9.625" style="23" bestFit="1" customWidth="1"/>
    <col min="3082" max="3083" width="9" style="23"/>
    <col min="3084" max="3084" width="9.875" style="23" customWidth="1"/>
    <col min="3085" max="3087" width="9" style="23"/>
    <col min="3088" max="3088" width="9.875" style="23" bestFit="1" customWidth="1"/>
    <col min="3089" max="3328" width="9" style="23"/>
    <col min="3329" max="3329" width="6.625" style="23" customWidth="1"/>
    <col min="3330" max="3336" width="9" style="23"/>
    <col min="3337" max="3337" width="9.625" style="23" bestFit="1" customWidth="1"/>
    <col min="3338" max="3339" width="9" style="23"/>
    <col min="3340" max="3340" width="9.875" style="23" customWidth="1"/>
    <col min="3341" max="3343" width="9" style="23"/>
    <col min="3344" max="3344" width="9.875" style="23" bestFit="1" customWidth="1"/>
    <col min="3345" max="3584" width="9" style="23"/>
    <col min="3585" max="3585" width="6.625" style="23" customWidth="1"/>
    <col min="3586" max="3592" width="9" style="23"/>
    <col min="3593" max="3593" width="9.625" style="23" bestFit="1" customWidth="1"/>
    <col min="3594" max="3595" width="9" style="23"/>
    <col min="3596" max="3596" width="9.875" style="23" customWidth="1"/>
    <col min="3597" max="3599" width="9" style="23"/>
    <col min="3600" max="3600" width="9.875" style="23" bestFit="1" customWidth="1"/>
    <col min="3601" max="3840" width="9" style="23"/>
    <col min="3841" max="3841" width="6.625" style="23" customWidth="1"/>
    <col min="3842" max="3848" width="9" style="23"/>
    <col min="3849" max="3849" width="9.625" style="23" bestFit="1" customWidth="1"/>
    <col min="3850" max="3851" width="9" style="23"/>
    <col min="3852" max="3852" width="9.875" style="23" customWidth="1"/>
    <col min="3853" max="3855" width="9" style="23"/>
    <col min="3856" max="3856" width="9.875" style="23" bestFit="1" customWidth="1"/>
    <col min="3857" max="4096" width="9" style="23"/>
    <col min="4097" max="4097" width="6.625" style="23" customWidth="1"/>
    <col min="4098" max="4104" width="9" style="23"/>
    <col min="4105" max="4105" width="9.625" style="23" bestFit="1" customWidth="1"/>
    <col min="4106" max="4107" width="9" style="23"/>
    <col min="4108" max="4108" width="9.875" style="23" customWidth="1"/>
    <col min="4109" max="4111" width="9" style="23"/>
    <col min="4112" max="4112" width="9.875" style="23" bestFit="1" customWidth="1"/>
    <col min="4113" max="4352" width="9" style="23"/>
    <col min="4353" max="4353" width="6.625" style="23" customWidth="1"/>
    <col min="4354" max="4360" width="9" style="23"/>
    <col min="4361" max="4361" width="9.625" style="23" bestFit="1" customWidth="1"/>
    <col min="4362" max="4363" width="9" style="23"/>
    <col min="4364" max="4364" width="9.875" style="23" customWidth="1"/>
    <col min="4365" max="4367" width="9" style="23"/>
    <col min="4368" max="4368" width="9.875" style="23" bestFit="1" customWidth="1"/>
    <col min="4369" max="4608" width="9" style="23"/>
    <col min="4609" max="4609" width="6.625" style="23" customWidth="1"/>
    <col min="4610" max="4616" width="9" style="23"/>
    <col min="4617" max="4617" width="9.625" style="23" bestFit="1" customWidth="1"/>
    <col min="4618" max="4619" width="9" style="23"/>
    <col min="4620" max="4620" width="9.875" style="23" customWidth="1"/>
    <col min="4621" max="4623" width="9" style="23"/>
    <col min="4624" max="4624" width="9.875" style="23" bestFit="1" customWidth="1"/>
    <col min="4625" max="4864" width="9" style="23"/>
    <col min="4865" max="4865" width="6.625" style="23" customWidth="1"/>
    <col min="4866" max="4872" width="9" style="23"/>
    <col min="4873" max="4873" width="9.625" style="23" bestFit="1" customWidth="1"/>
    <col min="4874" max="4875" width="9" style="23"/>
    <col min="4876" max="4876" width="9.875" style="23" customWidth="1"/>
    <col min="4877" max="4879" width="9" style="23"/>
    <col min="4880" max="4880" width="9.875" style="23" bestFit="1" customWidth="1"/>
    <col min="4881" max="5120" width="9" style="23"/>
    <col min="5121" max="5121" width="6.625" style="23" customWidth="1"/>
    <col min="5122" max="5128" width="9" style="23"/>
    <col min="5129" max="5129" width="9.625" style="23" bestFit="1" customWidth="1"/>
    <col min="5130" max="5131" width="9" style="23"/>
    <col min="5132" max="5132" width="9.875" style="23" customWidth="1"/>
    <col min="5133" max="5135" width="9" style="23"/>
    <col min="5136" max="5136" width="9.875" style="23" bestFit="1" customWidth="1"/>
    <col min="5137" max="5376" width="9" style="23"/>
    <col min="5377" max="5377" width="6.625" style="23" customWidth="1"/>
    <col min="5378" max="5384" width="9" style="23"/>
    <col min="5385" max="5385" width="9.625" style="23" bestFit="1" customWidth="1"/>
    <col min="5386" max="5387" width="9" style="23"/>
    <col min="5388" max="5388" width="9.875" style="23" customWidth="1"/>
    <col min="5389" max="5391" width="9" style="23"/>
    <col min="5392" max="5392" width="9.875" style="23" bestFit="1" customWidth="1"/>
    <col min="5393" max="5632" width="9" style="23"/>
    <col min="5633" max="5633" width="6.625" style="23" customWidth="1"/>
    <col min="5634" max="5640" width="9" style="23"/>
    <col min="5641" max="5641" width="9.625" style="23" bestFit="1" customWidth="1"/>
    <col min="5642" max="5643" width="9" style="23"/>
    <col min="5644" max="5644" width="9.875" style="23" customWidth="1"/>
    <col min="5645" max="5647" width="9" style="23"/>
    <col min="5648" max="5648" width="9.875" style="23" bestFit="1" customWidth="1"/>
    <col min="5649" max="5888" width="9" style="23"/>
    <col min="5889" max="5889" width="6.625" style="23" customWidth="1"/>
    <col min="5890" max="5896" width="9" style="23"/>
    <col min="5897" max="5897" width="9.625" style="23" bestFit="1" customWidth="1"/>
    <col min="5898" max="5899" width="9" style="23"/>
    <col min="5900" max="5900" width="9.875" style="23" customWidth="1"/>
    <col min="5901" max="5903" width="9" style="23"/>
    <col min="5904" max="5904" width="9.875" style="23" bestFit="1" customWidth="1"/>
    <col min="5905" max="6144" width="9" style="23"/>
    <col min="6145" max="6145" width="6.625" style="23" customWidth="1"/>
    <col min="6146" max="6152" width="9" style="23"/>
    <col min="6153" max="6153" width="9.625" style="23" bestFit="1" customWidth="1"/>
    <col min="6154" max="6155" width="9" style="23"/>
    <col min="6156" max="6156" width="9.875" style="23" customWidth="1"/>
    <col min="6157" max="6159" width="9" style="23"/>
    <col min="6160" max="6160" width="9.875" style="23" bestFit="1" customWidth="1"/>
    <col min="6161" max="6400" width="9" style="23"/>
    <col min="6401" max="6401" width="6.625" style="23" customWidth="1"/>
    <col min="6402" max="6408" width="9" style="23"/>
    <col min="6409" max="6409" width="9.625" style="23" bestFit="1" customWidth="1"/>
    <col min="6410" max="6411" width="9" style="23"/>
    <col min="6412" max="6412" width="9.875" style="23" customWidth="1"/>
    <col min="6413" max="6415" width="9" style="23"/>
    <col min="6416" max="6416" width="9.875" style="23" bestFit="1" customWidth="1"/>
    <col min="6417" max="6656" width="9" style="23"/>
    <col min="6657" max="6657" width="6.625" style="23" customWidth="1"/>
    <col min="6658" max="6664" width="9" style="23"/>
    <col min="6665" max="6665" width="9.625" style="23" bestFit="1" customWidth="1"/>
    <col min="6666" max="6667" width="9" style="23"/>
    <col min="6668" max="6668" width="9.875" style="23" customWidth="1"/>
    <col min="6669" max="6671" width="9" style="23"/>
    <col min="6672" max="6672" width="9.875" style="23" bestFit="1" customWidth="1"/>
    <col min="6673" max="6912" width="9" style="23"/>
    <col min="6913" max="6913" width="6.625" style="23" customWidth="1"/>
    <col min="6914" max="6920" width="9" style="23"/>
    <col min="6921" max="6921" width="9.625" style="23" bestFit="1" customWidth="1"/>
    <col min="6922" max="6923" width="9" style="23"/>
    <col min="6924" max="6924" width="9.875" style="23" customWidth="1"/>
    <col min="6925" max="6927" width="9" style="23"/>
    <col min="6928" max="6928" width="9.875" style="23" bestFit="1" customWidth="1"/>
    <col min="6929" max="7168" width="9" style="23"/>
    <col min="7169" max="7169" width="6.625" style="23" customWidth="1"/>
    <col min="7170" max="7176" width="9" style="23"/>
    <col min="7177" max="7177" width="9.625" style="23" bestFit="1" customWidth="1"/>
    <col min="7178" max="7179" width="9" style="23"/>
    <col min="7180" max="7180" width="9.875" style="23" customWidth="1"/>
    <col min="7181" max="7183" width="9" style="23"/>
    <col min="7184" max="7184" width="9.875" style="23" bestFit="1" customWidth="1"/>
    <col min="7185" max="7424" width="9" style="23"/>
    <col min="7425" max="7425" width="6.625" style="23" customWidth="1"/>
    <col min="7426" max="7432" width="9" style="23"/>
    <col min="7433" max="7433" width="9.625" style="23" bestFit="1" customWidth="1"/>
    <col min="7434" max="7435" width="9" style="23"/>
    <col min="7436" max="7436" width="9.875" style="23" customWidth="1"/>
    <col min="7437" max="7439" width="9" style="23"/>
    <col min="7440" max="7440" width="9.875" style="23" bestFit="1" customWidth="1"/>
    <col min="7441" max="7680" width="9" style="23"/>
    <col min="7681" max="7681" width="6.625" style="23" customWidth="1"/>
    <col min="7682" max="7688" width="9" style="23"/>
    <col min="7689" max="7689" width="9.625" style="23" bestFit="1" customWidth="1"/>
    <col min="7690" max="7691" width="9" style="23"/>
    <col min="7692" max="7692" width="9.875" style="23" customWidth="1"/>
    <col min="7693" max="7695" width="9" style="23"/>
    <col min="7696" max="7696" width="9.875" style="23" bestFit="1" customWidth="1"/>
    <col min="7697" max="7936" width="9" style="23"/>
    <col min="7937" max="7937" width="6.625" style="23" customWidth="1"/>
    <col min="7938" max="7944" width="9" style="23"/>
    <col min="7945" max="7945" width="9.625" style="23" bestFit="1" customWidth="1"/>
    <col min="7946" max="7947" width="9" style="23"/>
    <col min="7948" max="7948" width="9.875" style="23" customWidth="1"/>
    <col min="7949" max="7951" width="9" style="23"/>
    <col min="7952" max="7952" width="9.875" style="23" bestFit="1" customWidth="1"/>
    <col min="7953" max="8192" width="9" style="23"/>
    <col min="8193" max="8193" width="6.625" style="23" customWidth="1"/>
    <col min="8194" max="8200" width="9" style="23"/>
    <col min="8201" max="8201" width="9.625" style="23" bestFit="1" customWidth="1"/>
    <col min="8202" max="8203" width="9" style="23"/>
    <col min="8204" max="8204" width="9.875" style="23" customWidth="1"/>
    <col min="8205" max="8207" width="9" style="23"/>
    <col min="8208" max="8208" width="9.875" style="23" bestFit="1" customWidth="1"/>
    <col min="8209" max="8448" width="9" style="23"/>
    <col min="8449" max="8449" width="6.625" style="23" customWidth="1"/>
    <col min="8450" max="8456" width="9" style="23"/>
    <col min="8457" max="8457" width="9.625" style="23" bestFit="1" customWidth="1"/>
    <col min="8458" max="8459" width="9" style="23"/>
    <col min="8460" max="8460" width="9.875" style="23" customWidth="1"/>
    <col min="8461" max="8463" width="9" style="23"/>
    <col min="8464" max="8464" width="9.875" style="23" bestFit="1" customWidth="1"/>
    <col min="8465" max="8704" width="9" style="23"/>
    <col min="8705" max="8705" width="6.625" style="23" customWidth="1"/>
    <col min="8706" max="8712" width="9" style="23"/>
    <col min="8713" max="8713" width="9.625" style="23" bestFit="1" customWidth="1"/>
    <col min="8714" max="8715" width="9" style="23"/>
    <col min="8716" max="8716" width="9.875" style="23" customWidth="1"/>
    <col min="8717" max="8719" width="9" style="23"/>
    <col min="8720" max="8720" width="9.875" style="23" bestFit="1" customWidth="1"/>
    <col min="8721" max="8960" width="9" style="23"/>
    <col min="8961" max="8961" width="6.625" style="23" customWidth="1"/>
    <col min="8962" max="8968" width="9" style="23"/>
    <col min="8969" max="8969" width="9.625" style="23" bestFit="1" customWidth="1"/>
    <col min="8970" max="8971" width="9" style="23"/>
    <col min="8972" max="8972" width="9.875" style="23" customWidth="1"/>
    <col min="8973" max="8975" width="9" style="23"/>
    <col min="8976" max="8976" width="9.875" style="23" bestFit="1" customWidth="1"/>
    <col min="8977" max="9216" width="9" style="23"/>
    <col min="9217" max="9217" width="6.625" style="23" customWidth="1"/>
    <col min="9218" max="9224" width="9" style="23"/>
    <col min="9225" max="9225" width="9.625" style="23" bestFit="1" customWidth="1"/>
    <col min="9226" max="9227" width="9" style="23"/>
    <col min="9228" max="9228" width="9.875" style="23" customWidth="1"/>
    <col min="9229" max="9231" width="9" style="23"/>
    <col min="9232" max="9232" width="9.875" style="23" bestFit="1" customWidth="1"/>
    <col min="9233" max="9472" width="9" style="23"/>
    <col min="9473" max="9473" width="6.625" style="23" customWidth="1"/>
    <col min="9474" max="9480" width="9" style="23"/>
    <col min="9481" max="9481" width="9.625" style="23" bestFit="1" customWidth="1"/>
    <col min="9482" max="9483" width="9" style="23"/>
    <col min="9484" max="9484" width="9.875" style="23" customWidth="1"/>
    <col min="9485" max="9487" width="9" style="23"/>
    <col min="9488" max="9488" width="9.875" style="23" bestFit="1" customWidth="1"/>
    <col min="9489" max="9728" width="9" style="23"/>
    <col min="9729" max="9729" width="6.625" style="23" customWidth="1"/>
    <col min="9730" max="9736" width="9" style="23"/>
    <col min="9737" max="9737" width="9.625" style="23" bestFit="1" customWidth="1"/>
    <col min="9738" max="9739" width="9" style="23"/>
    <col min="9740" max="9740" width="9.875" style="23" customWidth="1"/>
    <col min="9741" max="9743" width="9" style="23"/>
    <col min="9744" max="9744" width="9.875" style="23" bestFit="1" customWidth="1"/>
    <col min="9745" max="9984" width="9" style="23"/>
    <col min="9985" max="9985" width="6.625" style="23" customWidth="1"/>
    <col min="9986" max="9992" width="9" style="23"/>
    <col min="9993" max="9993" width="9.625" style="23" bestFit="1" customWidth="1"/>
    <col min="9994" max="9995" width="9" style="23"/>
    <col min="9996" max="9996" width="9.875" style="23" customWidth="1"/>
    <col min="9997" max="9999" width="9" style="23"/>
    <col min="10000" max="10000" width="9.875" style="23" bestFit="1" customWidth="1"/>
    <col min="10001" max="10240" width="9" style="23"/>
    <col min="10241" max="10241" width="6.625" style="23" customWidth="1"/>
    <col min="10242" max="10248" width="9" style="23"/>
    <col min="10249" max="10249" width="9.625" style="23" bestFit="1" customWidth="1"/>
    <col min="10250" max="10251" width="9" style="23"/>
    <col min="10252" max="10252" width="9.875" style="23" customWidth="1"/>
    <col min="10253" max="10255" width="9" style="23"/>
    <col min="10256" max="10256" width="9.875" style="23" bestFit="1" customWidth="1"/>
    <col min="10257" max="10496" width="9" style="23"/>
    <col min="10497" max="10497" width="6.625" style="23" customWidth="1"/>
    <col min="10498" max="10504" width="9" style="23"/>
    <col min="10505" max="10505" width="9.625" style="23" bestFit="1" customWidth="1"/>
    <col min="10506" max="10507" width="9" style="23"/>
    <col min="10508" max="10508" width="9.875" style="23" customWidth="1"/>
    <col min="10509" max="10511" width="9" style="23"/>
    <col min="10512" max="10512" width="9.875" style="23" bestFit="1" customWidth="1"/>
    <col min="10513" max="10752" width="9" style="23"/>
    <col min="10753" max="10753" width="6.625" style="23" customWidth="1"/>
    <col min="10754" max="10760" width="9" style="23"/>
    <col min="10761" max="10761" width="9.625" style="23" bestFit="1" customWidth="1"/>
    <col min="10762" max="10763" width="9" style="23"/>
    <col min="10764" max="10764" width="9.875" style="23" customWidth="1"/>
    <col min="10765" max="10767" width="9" style="23"/>
    <col min="10768" max="10768" width="9.875" style="23" bestFit="1" customWidth="1"/>
    <col min="10769" max="11008" width="9" style="23"/>
    <col min="11009" max="11009" width="6.625" style="23" customWidth="1"/>
    <col min="11010" max="11016" width="9" style="23"/>
    <col min="11017" max="11017" width="9.625" style="23" bestFit="1" customWidth="1"/>
    <col min="11018" max="11019" width="9" style="23"/>
    <col min="11020" max="11020" width="9.875" style="23" customWidth="1"/>
    <col min="11021" max="11023" width="9" style="23"/>
    <col min="11024" max="11024" width="9.875" style="23" bestFit="1" customWidth="1"/>
    <col min="11025" max="11264" width="9" style="23"/>
    <col min="11265" max="11265" width="6.625" style="23" customWidth="1"/>
    <col min="11266" max="11272" width="9" style="23"/>
    <col min="11273" max="11273" width="9.625" style="23" bestFit="1" customWidth="1"/>
    <col min="11274" max="11275" width="9" style="23"/>
    <col min="11276" max="11276" width="9.875" style="23" customWidth="1"/>
    <col min="11277" max="11279" width="9" style="23"/>
    <col min="11280" max="11280" width="9.875" style="23" bestFit="1" customWidth="1"/>
    <col min="11281" max="11520" width="9" style="23"/>
    <col min="11521" max="11521" width="6.625" style="23" customWidth="1"/>
    <col min="11522" max="11528" width="9" style="23"/>
    <col min="11529" max="11529" width="9.625" style="23" bestFit="1" customWidth="1"/>
    <col min="11530" max="11531" width="9" style="23"/>
    <col min="11532" max="11532" width="9.875" style="23" customWidth="1"/>
    <col min="11533" max="11535" width="9" style="23"/>
    <col min="11536" max="11536" width="9.875" style="23" bestFit="1" customWidth="1"/>
    <col min="11537" max="11776" width="9" style="23"/>
    <col min="11777" max="11777" width="6.625" style="23" customWidth="1"/>
    <col min="11778" max="11784" width="9" style="23"/>
    <col min="11785" max="11785" width="9.625" style="23" bestFit="1" customWidth="1"/>
    <col min="11786" max="11787" width="9" style="23"/>
    <col min="11788" max="11788" width="9.875" style="23" customWidth="1"/>
    <col min="11789" max="11791" width="9" style="23"/>
    <col min="11792" max="11792" width="9.875" style="23" bestFit="1" customWidth="1"/>
    <col min="11793" max="12032" width="9" style="23"/>
    <col min="12033" max="12033" width="6.625" style="23" customWidth="1"/>
    <col min="12034" max="12040" width="9" style="23"/>
    <col min="12041" max="12041" width="9.625" style="23" bestFit="1" customWidth="1"/>
    <col min="12042" max="12043" width="9" style="23"/>
    <col min="12044" max="12044" width="9.875" style="23" customWidth="1"/>
    <col min="12045" max="12047" width="9" style="23"/>
    <col min="12048" max="12048" width="9.875" style="23" bestFit="1" customWidth="1"/>
    <col min="12049" max="12288" width="9" style="23"/>
    <col min="12289" max="12289" width="6.625" style="23" customWidth="1"/>
    <col min="12290" max="12296" width="9" style="23"/>
    <col min="12297" max="12297" width="9.625" style="23" bestFit="1" customWidth="1"/>
    <col min="12298" max="12299" width="9" style="23"/>
    <col min="12300" max="12300" width="9.875" style="23" customWidth="1"/>
    <col min="12301" max="12303" width="9" style="23"/>
    <col min="12304" max="12304" width="9.875" style="23" bestFit="1" customWidth="1"/>
    <col min="12305" max="12544" width="9" style="23"/>
    <col min="12545" max="12545" width="6.625" style="23" customWidth="1"/>
    <col min="12546" max="12552" width="9" style="23"/>
    <col min="12553" max="12553" width="9.625" style="23" bestFit="1" customWidth="1"/>
    <col min="12554" max="12555" width="9" style="23"/>
    <col min="12556" max="12556" width="9.875" style="23" customWidth="1"/>
    <col min="12557" max="12559" width="9" style="23"/>
    <col min="12560" max="12560" width="9.875" style="23" bestFit="1" customWidth="1"/>
    <col min="12561" max="12800" width="9" style="23"/>
    <col min="12801" max="12801" width="6.625" style="23" customWidth="1"/>
    <col min="12802" max="12808" width="9" style="23"/>
    <col min="12809" max="12809" width="9.625" style="23" bestFit="1" customWidth="1"/>
    <col min="12810" max="12811" width="9" style="23"/>
    <col min="12812" max="12812" width="9.875" style="23" customWidth="1"/>
    <col min="12813" max="12815" width="9" style="23"/>
    <col min="12816" max="12816" width="9.875" style="23" bestFit="1" customWidth="1"/>
    <col min="12817" max="13056" width="9" style="23"/>
    <col min="13057" max="13057" width="6.625" style="23" customWidth="1"/>
    <col min="13058" max="13064" width="9" style="23"/>
    <col min="13065" max="13065" width="9.625" style="23" bestFit="1" customWidth="1"/>
    <col min="13066" max="13067" width="9" style="23"/>
    <col min="13068" max="13068" width="9.875" style="23" customWidth="1"/>
    <col min="13069" max="13071" width="9" style="23"/>
    <col min="13072" max="13072" width="9.875" style="23" bestFit="1" customWidth="1"/>
    <col min="13073" max="13312" width="9" style="23"/>
    <col min="13313" max="13313" width="6.625" style="23" customWidth="1"/>
    <col min="13314" max="13320" width="9" style="23"/>
    <col min="13321" max="13321" width="9.625" style="23" bestFit="1" customWidth="1"/>
    <col min="13322" max="13323" width="9" style="23"/>
    <col min="13324" max="13324" width="9.875" style="23" customWidth="1"/>
    <col min="13325" max="13327" width="9" style="23"/>
    <col min="13328" max="13328" width="9.875" style="23" bestFit="1" customWidth="1"/>
    <col min="13329" max="13568" width="9" style="23"/>
    <col min="13569" max="13569" width="6.625" style="23" customWidth="1"/>
    <col min="13570" max="13576" width="9" style="23"/>
    <col min="13577" max="13577" width="9.625" style="23" bestFit="1" customWidth="1"/>
    <col min="13578" max="13579" width="9" style="23"/>
    <col min="13580" max="13580" width="9.875" style="23" customWidth="1"/>
    <col min="13581" max="13583" width="9" style="23"/>
    <col min="13584" max="13584" width="9.875" style="23" bestFit="1" customWidth="1"/>
    <col min="13585" max="13824" width="9" style="23"/>
    <col min="13825" max="13825" width="6.625" style="23" customWidth="1"/>
    <col min="13826" max="13832" width="9" style="23"/>
    <col min="13833" max="13833" width="9.625" style="23" bestFit="1" customWidth="1"/>
    <col min="13834" max="13835" width="9" style="23"/>
    <col min="13836" max="13836" width="9.875" style="23" customWidth="1"/>
    <col min="13837" max="13839" width="9" style="23"/>
    <col min="13840" max="13840" width="9.875" style="23" bestFit="1" customWidth="1"/>
    <col min="13841" max="14080" width="9" style="23"/>
    <col min="14081" max="14081" width="6.625" style="23" customWidth="1"/>
    <col min="14082" max="14088" width="9" style="23"/>
    <col min="14089" max="14089" width="9.625" style="23" bestFit="1" customWidth="1"/>
    <col min="14090" max="14091" width="9" style="23"/>
    <col min="14092" max="14092" width="9.875" style="23" customWidth="1"/>
    <col min="14093" max="14095" width="9" style="23"/>
    <col min="14096" max="14096" width="9.875" style="23" bestFit="1" customWidth="1"/>
    <col min="14097" max="14336" width="9" style="23"/>
    <col min="14337" max="14337" width="6.625" style="23" customWidth="1"/>
    <col min="14338" max="14344" width="9" style="23"/>
    <col min="14345" max="14345" width="9.625" style="23" bestFit="1" customWidth="1"/>
    <col min="14346" max="14347" width="9" style="23"/>
    <col min="14348" max="14348" width="9.875" style="23" customWidth="1"/>
    <col min="14349" max="14351" width="9" style="23"/>
    <col min="14352" max="14352" width="9.875" style="23" bestFit="1" customWidth="1"/>
    <col min="14353" max="14592" width="9" style="23"/>
    <col min="14593" max="14593" width="6.625" style="23" customWidth="1"/>
    <col min="14594" max="14600" width="9" style="23"/>
    <col min="14601" max="14601" width="9.625" style="23" bestFit="1" customWidth="1"/>
    <col min="14602" max="14603" width="9" style="23"/>
    <col min="14604" max="14604" width="9.875" style="23" customWidth="1"/>
    <col min="14605" max="14607" width="9" style="23"/>
    <col min="14608" max="14608" width="9.875" style="23" bestFit="1" customWidth="1"/>
    <col min="14609" max="14848" width="9" style="23"/>
    <col min="14849" max="14849" width="6.625" style="23" customWidth="1"/>
    <col min="14850" max="14856" width="9" style="23"/>
    <col min="14857" max="14857" width="9.625" style="23" bestFit="1" customWidth="1"/>
    <col min="14858" max="14859" width="9" style="23"/>
    <col min="14860" max="14860" width="9.875" style="23" customWidth="1"/>
    <col min="14861" max="14863" width="9" style="23"/>
    <col min="14864" max="14864" width="9.875" style="23" bestFit="1" customWidth="1"/>
    <col min="14865" max="15104" width="9" style="23"/>
    <col min="15105" max="15105" width="6.625" style="23" customWidth="1"/>
    <col min="15106" max="15112" width="9" style="23"/>
    <col min="15113" max="15113" width="9.625" style="23" bestFit="1" customWidth="1"/>
    <col min="15114" max="15115" width="9" style="23"/>
    <col min="15116" max="15116" width="9.875" style="23" customWidth="1"/>
    <col min="15117" max="15119" width="9" style="23"/>
    <col min="15120" max="15120" width="9.875" style="23" bestFit="1" customWidth="1"/>
    <col min="15121" max="15360" width="9" style="23"/>
    <col min="15361" max="15361" width="6.625" style="23" customWidth="1"/>
    <col min="15362" max="15368" width="9" style="23"/>
    <col min="15369" max="15369" width="9.625" style="23" bestFit="1" customWidth="1"/>
    <col min="15370" max="15371" width="9" style="23"/>
    <col min="15372" max="15372" width="9.875" style="23" customWidth="1"/>
    <col min="15373" max="15375" width="9" style="23"/>
    <col min="15376" max="15376" width="9.875" style="23" bestFit="1" customWidth="1"/>
    <col min="15377" max="15616" width="9" style="23"/>
    <col min="15617" max="15617" width="6.625" style="23" customWidth="1"/>
    <col min="15618" max="15624" width="9" style="23"/>
    <col min="15625" max="15625" width="9.625" style="23" bestFit="1" customWidth="1"/>
    <col min="15626" max="15627" width="9" style="23"/>
    <col min="15628" max="15628" width="9.875" style="23" customWidth="1"/>
    <col min="15629" max="15631" width="9" style="23"/>
    <col min="15632" max="15632" width="9.875" style="23" bestFit="1" customWidth="1"/>
    <col min="15633" max="15872" width="9" style="23"/>
    <col min="15873" max="15873" width="6.625" style="23" customWidth="1"/>
    <col min="15874" max="15880" width="9" style="23"/>
    <col min="15881" max="15881" width="9.625" style="23" bestFit="1" customWidth="1"/>
    <col min="15882" max="15883" width="9" style="23"/>
    <col min="15884" max="15884" width="9.875" style="23" customWidth="1"/>
    <col min="15885" max="15887" width="9" style="23"/>
    <col min="15888" max="15888" width="9.875" style="23" bestFit="1" customWidth="1"/>
    <col min="15889" max="16128" width="9" style="23"/>
    <col min="16129" max="16129" width="6.625" style="23" customWidth="1"/>
    <col min="16130" max="16136" width="9" style="23"/>
    <col min="16137" max="16137" width="9.625" style="23" bestFit="1" customWidth="1"/>
    <col min="16138" max="16139" width="9" style="23"/>
    <col min="16140" max="16140" width="9.875" style="23" customWidth="1"/>
    <col min="16141" max="16143" width="9" style="23"/>
    <col min="16144" max="16144" width="9.875" style="23" bestFit="1" customWidth="1"/>
    <col min="16145" max="16384" width="9" style="23"/>
  </cols>
  <sheetData>
    <row r="2" spans="1:14" ht="15">
      <c r="A2" s="464" t="s">
        <v>252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4" ht="15" customHeight="1">
      <c r="A3" s="466" t="s">
        <v>31</v>
      </c>
      <c r="B3" s="467"/>
      <c r="C3" s="467"/>
      <c r="D3" s="44"/>
      <c r="E3" s="352" t="s">
        <v>307</v>
      </c>
      <c r="F3" s="353"/>
      <c r="G3" s="353"/>
      <c r="H3" s="353"/>
      <c r="I3" s="353"/>
      <c r="J3" s="353"/>
      <c r="K3" s="354"/>
      <c r="L3" s="45"/>
      <c r="M3" s="45"/>
    </row>
    <row r="4" spans="1:14">
      <c r="A4" s="468" t="s">
        <v>0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4" ht="30" customHeight="1">
      <c r="A5" s="470" t="s">
        <v>13</v>
      </c>
      <c r="B5" s="471"/>
      <c r="C5" s="472"/>
      <c r="D5" s="473" t="s">
        <v>1</v>
      </c>
      <c r="E5" s="475" t="s">
        <v>20</v>
      </c>
      <c r="F5" s="475"/>
      <c r="G5" s="475"/>
      <c r="H5" s="475"/>
      <c r="I5" s="475" t="s">
        <v>2</v>
      </c>
      <c r="J5" s="475"/>
      <c r="K5" s="475"/>
      <c r="L5" s="475"/>
      <c r="M5" s="475"/>
    </row>
    <row r="6" spans="1:14" ht="39.950000000000003" customHeight="1">
      <c r="A6" s="474" t="s">
        <v>27</v>
      </c>
      <c r="B6" s="474" t="s">
        <v>36</v>
      </c>
      <c r="C6" s="476" t="s">
        <v>25</v>
      </c>
      <c r="D6" s="474"/>
      <c r="E6" s="476" t="s">
        <v>24</v>
      </c>
      <c r="F6" s="477" t="s">
        <v>22</v>
      </c>
      <c r="G6" s="478"/>
      <c r="H6" s="474" t="s">
        <v>3</v>
      </c>
      <c r="I6" s="474" t="s">
        <v>4</v>
      </c>
      <c r="J6" s="474" t="s">
        <v>5</v>
      </c>
      <c r="K6" s="474" t="s">
        <v>26</v>
      </c>
      <c r="L6" s="474" t="s">
        <v>56</v>
      </c>
      <c r="M6" s="474" t="s">
        <v>6</v>
      </c>
      <c r="N6" s="474" t="s">
        <v>520</v>
      </c>
    </row>
    <row r="7" spans="1:14" ht="39.950000000000003" customHeight="1">
      <c r="A7" s="474"/>
      <c r="B7" s="474"/>
      <c r="C7" s="473"/>
      <c r="D7" s="474"/>
      <c r="E7" s="473"/>
      <c r="F7" s="46" t="s">
        <v>23</v>
      </c>
      <c r="G7" s="46" t="s">
        <v>21</v>
      </c>
      <c r="H7" s="474"/>
      <c r="I7" s="474"/>
      <c r="J7" s="474"/>
      <c r="K7" s="474"/>
      <c r="L7" s="474"/>
      <c r="M7" s="474"/>
      <c r="N7" s="474"/>
    </row>
    <row r="8" spans="1:14">
      <c r="A8" s="47">
        <v>1</v>
      </c>
      <c r="B8" s="47">
        <v>2</v>
      </c>
      <c r="C8" s="48">
        <v>3</v>
      </c>
      <c r="D8" s="47">
        <v>4</v>
      </c>
      <c r="E8" s="48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342"/>
    </row>
    <row r="9" spans="1:14">
      <c r="A9" s="447" t="s">
        <v>29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342"/>
    </row>
    <row r="10" spans="1:14" ht="36">
      <c r="A10" s="448" t="s">
        <v>57</v>
      </c>
      <c r="B10" s="449" t="s">
        <v>45</v>
      </c>
      <c r="C10" s="449">
        <v>100</v>
      </c>
      <c r="D10" s="454" t="s">
        <v>7</v>
      </c>
      <c r="E10" s="301">
        <f>F10</f>
        <v>40000</v>
      </c>
      <c r="F10" s="301">
        <v>40000</v>
      </c>
      <c r="G10" s="301">
        <v>0</v>
      </c>
      <c r="H10" s="461"/>
      <c r="I10" s="49" t="s">
        <v>476</v>
      </c>
      <c r="J10" s="302" t="s">
        <v>40</v>
      </c>
      <c r="K10" s="49">
        <v>14090390</v>
      </c>
      <c r="L10" s="40" t="s">
        <v>481</v>
      </c>
      <c r="M10" s="49" t="s">
        <v>472</v>
      </c>
      <c r="N10" s="49" t="s">
        <v>521</v>
      </c>
    </row>
    <row r="11" spans="1:14" ht="36">
      <c r="A11" s="448"/>
      <c r="B11" s="450"/>
      <c r="C11" s="450"/>
      <c r="D11" s="454"/>
      <c r="E11" s="301">
        <f t="shared" ref="E11:E14" si="0">F11</f>
        <v>40000</v>
      </c>
      <c r="F11" s="301">
        <v>40000</v>
      </c>
      <c r="G11" s="301">
        <v>0</v>
      </c>
      <c r="H11" s="462"/>
      <c r="I11" s="49" t="s">
        <v>478</v>
      </c>
      <c r="J11" s="302" t="s">
        <v>39</v>
      </c>
      <c r="K11" s="49">
        <v>14090391</v>
      </c>
      <c r="L11" s="40" t="s">
        <v>481</v>
      </c>
      <c r="M11" s="49" t="s">
        <v>472</v>
      </c>
      <c r="N11" s="49" t="s">
        <v>521</v>
      </c>
    </row>
    <row r="12" spans="1:14" ht="36">
      <c r="A12" s="448"/>
      <c r="B12" s="450"/>
      <c r="C12" s="450"/>
      <c r="D12" s="454"/>
      <c r="E12" s="301">
        <f t="shared" si="0"/>
        <v>40000</v>
      </c>
      <c r="F12" s="301">
        <v>40000</v>
      </c>
      <c r="G12" s="301">
        <v>0</v>
      </c>
      <c r="H12" s="462"/>
      <c r="I12" s="49" t="s">
        <v>477</v>
      </c>
      <c r="J12" s="302" t="s">
        <v>473</v>
      </c>
      <c r="K12" s="49">
        <v>14090392</v>
      </c>
      <c r="L12" s="40" t="s">
        <v>481</v>
      </c>
      <c r="M12" s="49" t="s">
        <v>472</v>
      </c>
      <c r="N12" s="49" t="s">
        <v>521</v>
      </c>
    </row>
    <row r="13" spans="1:14" ht="36">
      <c r="A13" s="448"/>
      <c r="B13" s="450"/>
      <c r="C13" s="450"/>
      <c r="D13" s="454"/>
      <c r="E13" s="301">
        <f t="shared" si="0"/>
        <v>40000</v>
      </c>
      <c r="F13" s="301">
        <v>40000</v>
      </c>
      <c r="G13" s="301">
        <v>0</v>
      </c>
      <c r="H13" s="462"/>
      <c r="I13" s="49" t="s">
        <v>479</v>
      </c>
      <c r="J13" s="302" t="s">
        <v>474</v>
      </c>
      <c r="K13" s="49">
        <v>14090393</v>
      </c>
      <c r="L13" s="40" t="s">
        <v>481</v>
      </c>
      <c r="M13" s="49" t="s">
        <v>472</v>
      </c>
      <c r="N13" s="49" t="s">
        <v>521</v>
      </c>
    </row>
    <row r="14" spans="1:14" ht="36">
      <c r="A14" s="448"/>
      <c r="B14" s="450"/>
      <c r="C14" s="450"/>
      <c r="D14" s="454"/>
      <c r="E14" s="301">
        <f t="shared" si="0"/>
        <v>40000</v>
      </c>
      <c r="F14" s="301">
        <v>40000</v>
      </c>
      <c r="G14" s="301">
        <v>0</v>
      </c>
      <c r="H14" s="462"/>
      <c r="I14" s="49" t="s">
        <v>480</v>
      </c>
      <c r="J14" s="302" t="s">
        <v>475</v>
      </c>
      <c r="K14" s="49">
        <v>14090394</v>
      </c>
      <c r="L14" s="40" t="s">
        <v>481</v>
      </c>
      <c r="M14" s="49" t="s">
        <v>472</v>
      </c>
      <c r="N14" s="49" t="s">
        <v>521</v>
      </c>
    </row>
    <row r="15" spans="1:14" ht="20.100000000000001" customHeight="1">
      <c r="A15" s="448"/>
      <c r="B15" s="450"/>
      <c r="C15" s="450"/>
      <c r="D15" s="460"/>
      <c r="E15" s="303">
        <f>SUM(E10:E14)</f>
        <v>200000</v>
      </c>
      <c r="F15" s="303">
        <f>SUM(F10:F14)</f>
        <v>200000</v>
      </c>
      <c r="G15" s="303">
        <f>SUM(G10:G14)</f>
        <v>0</v>
      </c>
      <c r="H15" s="462"/>
      <c r="I15" s="304"/>
      <c r="J15" s="305"/>
      <c r="K15" s="304"/>
      <c r="L15" s="304"/>
      <c r="M15" s="304"/>
      <c r="N15" s="304"/>
    </row>
    <row r="16" spans="1:14" ht="20.100000000000001" customHeight="1">
      <c r="A16" s="448"/>
      <c r="B16" s="450"/>
      <c r="C16" s="450"/>
      <c r="D16" s="454" t="s">
        <v>8</v>
      </c>
      <c r="E16" s="303"/>
      <c r="F16" s="303"/>
      <c r="G16" s="303"/>
      <c r="H16" s="462"/>
      <c r="I16" s="306"/>
      <c r="J16" s="307"/>
      <c r="K16" s="306"/>
      <c r="L16" s="306"/>
      <c r="M16" s="306"/>
      <c r="N16" s="327"/>
    </row>
    <row r="17" spans="1:16" ht="20.100000000000001" customHeight="1">
      <c r="A17" s="448"/>
      <c r="B17" s="450"/>
      <c r="C17" s="450"/>
      <c r="D17" s="454"/>
      <c r="E17" s="303">
        <f>SUM(E16:E16)</f>
        <v>0</v>
      </c>
      <c r="F17" s="303">
        <f>SUM(F16:F16)</f>
        <v>0</v>
      </c>
      <c r="G17" s="303">
        <f>SUM(G16:G16)</f>
        <v>0</v>
      </c>
      <c r="H17" s="462"/>
      <c r="I17" s="304"/>
      <c r="J17" s="305"/>
      <c r="K17" s="304"/>
      <c r="L17" s="304"/>
      <c r="M17" s="304"/>
      <c r="N17" s="304"/>
    </row>
    <row r="18" spans="1:16" ht="20.100000000000001" customHeight="1">
      <c r="A18" s="448"/>
      <c r="B18" s="450"/>
      <c r="C18" s="450"/>
      <c r="D18" s="454" t="s">
        <v>9</v>
      </c>
      <c r="E18" s="303"/>
      <c r="F18" s="303"/>
      <c r="G18" s="303"/>
      <c r="H18" s="462"/>
      <c r="I18" s="306"/>
      <c r="J18" s="307"/>
      <c r="K18" s="306"/>
      <c r="L18" s="306"/>
      <c r="M18" s="306"/>
      <c r="N18" s="327"/>
    </row>
    <row r="19" spans="1:16" ht="20.100000000000001" customHeight="1">
      <c r="A19" s="448"/>
      <c r="B19" s="450"/>
      <c r="C19" s="450"/>
      <c r="D19" s="454"/>
      <c r="E19" s="303"/>
      <c r="F19" s="303"/>
      <c r="G19" s="303"/>
      <c r="H19" s="462"/>
      <c r="I19" s="306"/>
      <c r="J19" s="307"/>
      <c r="K19" s="306"/>
      <c r="L19" s="306"/>
      <c r="M19" s="306"/>
      <c r="N19" s="327"/>
    </row>
    <row r="20" spans="1:16" ht="20.100000000000001" customHeight="1">
      <c r="A20" s="448"/>
      <c r="B20" s="450"/>
      <c r="C20" s="450"/>
      <c r="D20" s="454"/>
      <c r="E20" s="303">
        <f>SUM(E18:E19)</f>
        <v>0</v>
      </c>
      <c r="F20" s="303">
        <f>SUM(F18:F19)</f>
        <v>0</v>
      </c>
      <c r="G20" s="303">
        <f>SUM(G18:G19)</f>
        <v>0</v>
      </c>
      <c r="H20" s="462"/>
      <c r="I20" s="304"/>
      <c r="J20" s="305"/>
      <c r="K20" s="304"/>
      <c r="L20" s="304"/>
      <c r="M20" s="304"/>
      <c r="N20" s="304"/>
    </row>
    <row r="21" spans="1:16" ht="36">
      <c r="A21" s="448"/>
      <c r="B21" s="449"/>
      <c r="C21" s="449"/>
      <c r="D21" s="455" t="s">
        <v>10</v>
      </c>
      <c r="E21" s="301">
        <f>F21</f>
        <v>60000</v>
      </c>
      <c r="F21" s="301">
        <v>60000</v>
      </c>
      <c r="G21" s="301">
        <v>0</v>
      </c>
      <c r="H21" s="462"/>
      <c r="I21" s="49" t="s">
        <v>493</v>
      </c>
      <c r="J21" s="302" t="s">
        <v>492</v>
      </c>
      <c r="K21" s="49" t="s">
        <v>500</v>
      </c>
      <c r="L21" s="49" t="s">
        <v>482</v>
      </c>
      <c r="M21" s="49" t="s">
        <v>483</v>
      </c>
      <c r="N21" s="49" t="s">
        <v>521</v>
      </c>
    </row>
    <row r="22" spans="1:16" ht="24.95" customHeight="1">
      <c r="A22" s="448"/>
      <c r="B22" s="449"/>
      <c r="C22" s="449"/>
      <c r="D22" s="456"/>
      <c r="E22" s="303">
        <f>SUM(E21:E21)</f>
        <v>60000</v>
      </c>
      <c r="F22" s="303">
        <f>SUM(F21:F21)</f>
        <v>60000</v>
      </c>
      <c r="G22" s="303">
        <f>SUM(G21:G21)</f>
        <v>0</v>
      </c>
      <c r="H22" s="462"/>
      <c r="I22" s="308"/>
      <c r="J22" s="309"/>
      <c r="K22" s="308"/>
      <c r="L22" s="308"/>
      <c r="M22" s="308"/>
      <c r="N22" s="308"/>
    </row>
    <row r="23" spans="1:16" ht="36">
      <c r="A23" s="448"/>
      <c r="B23" s="449"/>
      <c r="C23" s="449"/>
      <c r="D23" s="457" t="s">
        <v>11</v>
      </c>
      <c r="E23" s="301">
        <f>F23</f>
        <v>1000</v>
      </c>
      <c r="F23" s="301">
        <v>1000</v>
      </c>
      <c r="G23" s="301">
        <v>0</v>
      </c>
      <c r="H23" s="462"/>
      <c r="I23" s="49" t="s">
        <v>495</v>
      </c>
      <c r="J23" s="302" t="s">
        <v>494</v>
      </c>
      <c r="K23" s="49" t="s">
        <v>501</v>
      </c>
      <c r="L23" s="49" t="s">
        <v>484</v>
      </c>
      <c r="M23" s="49" t="s">
        <v>488</v>
      </c>
      <c r="N23" s="49" t="s">
        <v>521</v>
      </c>
    </row>
    <row r="24" spans="1:16" ht="36">
      <c r="A24" s="448"/>
      <c r="B24" s="449"/>
      <c r="C24" s="449"/>
      <c r="D24" s="458"/>
      <c r="E24" s="301">
        <f t="shared" ref="E24:E27" si="1">F24</f>
        <v>1000</v>
      </c>
      <c r="F24" s="301">
        <v>1000</v>
      </c>
      <c r="G24" s="301">
        <v>0</v>
      </c>
      <c r="H24" s="462"/>
      <c r="I24" s="49" t="s">
        <v>496</v>
      </c>
      <c r="J24" s="302" t="s">
        <v>494</v>
      </c>
      <c r="K24" s="49"/>
      <c r="L24" s="49" t="s">
        <v>485</v>
      </c>
      <c r="M24" s="49" t="s">
        <v>489</v>
      </c>
      <c r="N24" s="49" t="s">
        <v>521</v>
      </c>
    </row>
    <row r="25" spans="1:16" ht="36">
      <c r="A25" s="448"/>
      <c r="B25" s="449"/>
      <c r="C25" s="449"/>
      <c r="D25" s="458"/>
      <c r="E25" s="301">
        <f t="shared" si="1"/>
        <v>1000</v>
      </c>
      <c r="F25" s="301">
        <v>1000</v>
      </c>
      <c r="G25" s="301">
        <v>0</v>
      </c>
      <c r="H25" s="462"/>
      <c r="I25" s="49" t="s">
        <v>497</v>
      </c>
      <c r="J25" s="302" t="s">
        <v>494</v>
      </c>
      <c r="K25" s="49" t="s">
        <v>502</v>
      </c>
      <c r="L25" s="49" t="s">
        <v>486</v>
      </c>
      <c r="M25" s="49" t="s">
        <v>490</v>
      </c>
      <c r="N25" s="49" t="s">
        <v>521</v>
      </c>
    </row>
    <row r="26" spans="1:16" ht="36">
      <c r="A26" s="448"/>
      <c r="B26" s="449"/>
      <c r="C26" s="449"/>
      <c r="D26" s="458"/>
      <c r="E26" s="301">
        <f t="shared" si="1"/>
        <v>1000</v>
      </c>
      <c r="F26" s="301">
        <v>1000</v>
      </c>
      <c r="G26" s="301">
        <v>0</v>
      </c>
      <c r="H26" s="462"/>
      <c r="I26" s="310" t="s">
        <v>498</v>
      </c>
      <c r="J26" s="302" t="s">
        <v>494</v>
      </c>
      <c r="K26" s="49" t="s">
        <v>503</v>
      </c>
      <c r="L26" s="49" t="s">
        <v>487</v>
      </c>
      <c r="M26" s="49" t="s">
        <v>491</v>
      </c>
      <c r="N26" s="49" t="s">
        <v>521</v>
      </c>
    </row>
    <row r="27" spans="1:16" ht="36">
      <c r="A27" s="448"/>
      <c r="B27" s="449"/>
      <c r="C27" s="449"/>
      <c r="D27" s="459"/>
      <c r="E27" s="301">
        <f t="shared" si="1"/>
        <v>250</v>
      </c>
      <c r="F27" s="301">
        <v>250</v>
      </c>
      <c r="G27" s="301">
        <v>0</v>
      </c>
      <c r="H27" s="462"/>
      <c r="I27" s="49" t="s">
        <v>499</v>
      </c>
      <c r="J27" s="302" t="s">
        <v>494</v>
      </c>
      <c r="K27" s="49" t="s">
        <v>504</v>
      </c>
      <c r="L27" s="49" t="s">
        <v>298</v>
      </c>
      <c r="M27" s="49" t="s">
        <v>305</v>
      </c>
      <c r="N27" s="49" t="s">
        <v>521</v>
      </c>
    </row>
    <row r="28" spans="1:16" ht="24.95" customHeight="1">
      <c r="A28" s="448"/>
      <c r="B28" s="450"/>
      <c r="C28" s="450"/>
      <c r="D28" s="323"/>
      <c r="E28" s="303">
        <f>SUM(E23:E27)</f>
        <v>4250</v>
      </c>
      <c r="F28" s="303">
        <f>SUM(F23:F27)</f>
        <v>4250</v>
      </c>
      <c r="G28" s="303">
        <f>SUM(G23:G27)</f>
        <v>0</v>
      </c>
      <c r="H28" s="462"/>
      <c r="I28" s="304"/>
      <c r="J28" s="305"/>
      <c r="K28" s="304"/>
      <c r="L28" s="304"/>
      <c r="M28" s="304"/>
      <c r="N28" s="304"/>
      <c r="P28" s="34"/>
    </row>
    <row r="29" spans="1:16" ht="20.100000000000001" customHeight="1">
      <c r="A29" s="448"/>
      <c r="B29" s="450"/>
      <c r="C29" s="450"/>
      <c r="D29" s="324" t="s">
        <v>12</v>
      </c>
      <c r="E29" s="303">
        <f>F29</f>
        <v>47565</v>
      </c>
      <c r="F29" s="303">
        <f>(F15+F17+F20+F22+F28)*0.18</f>
        <v>47565</v>
      </c>
      <c r="G29" s="303">
        <v>0</v>
      </c>
      <c r="H29" s="463"/>
      <c r="I29" s="304"/>
      <c r="J29" s="305"/>
      <c r="K29" s="304"/>
      <c r="L29" s="304"/>
      <c r="M29" s="304"/>
      <c r="N29" s="304"/>
    </row>
    <row r="30" spans="1:16" ht="20.100000000000001" customHeight="1">
      <c r="A30" s="453" t="s">
        <v>58</v>
      </c>
      <c r="B30" s="453"/>
      <c r="C30" s="453"/>
      <c r="D30" s="453"/>
      <c r="E30" s="50">
        <f>E15+E17+E20+E28+E29+E22</f>
        <v>311815</v>
      </c>
      <c r="F30" s="50">
        <f t="shared" ref="F30:G30" si="2">F15+F17+F20+F28+F29+F22</f>
        <v>311815</v>
      </c>
      <c r="G30" s="50">
        <f t="shared" si="2"/>
        <v>0</v>
      </c>
      <c r="H30" s="50">
        <f>F30*C10/100</f>
        <v>311815</v>
      </c>
      <c r="I30" s="51"/>
      <c r="J30" s="52"/>
      <c r="K30" s="51"/>
      <c r="L30" s="51"/>
      <c r="M30" s="51"/>
      <c r="N30" s="51"/>
    </row>
    <row r="31" spans="1:16">
      <c r="A31" s="451" t="s">
        <v>30</v>
      </c>
      <c r="B31" s="451"/>
      <c r="C31" s="451"/>
      <c r="D31" s="451"/>
      <c r="E31" s="53">
        <f>E30</f>
        <v>311815</v>
      </c>
      <c r="F31" s="53">
        <f>F30</f>
        <v>311815</v>
      </c>
      <c r="G31" s="53">
        <f>G30</f>
        <v>0</v>
      </c>
      <c r="H31" s="53">
        <f>H30</f>
        <v>311815</v>
      </c>
      <c r="I31" s="54"/>
      <c r="J31" s="55"/>
      <c r="K31" s="54"/>
      <c r="L31" s="54"/>
      <c r="M31" s="54"/>
      <c r="N31" s="54"/>
    </row>
    <row r="32" spans="1:16">
      <c r="A32" s="452" t="s">
        <v>536</v>
      </c>
      <c r="B32" s="452"/>
      <c r="C32" s="452"/>
      <c r="D32" s="452"/>
      <c r="E32" s="452"/>
      <c r="F32" s="452"/>
      <c r="G32" s="452"/>
      <c r="H32" s="452"/>
      <c r="I32" s="452"/>
      <c r="J32" s="452"/>
      <c r="K32" s="452"/>
      <c r="L32" s="452"/>
      <c r="M32" s="452"/>
    </row>
    <row r="34" spans="1:13">
      <c r="A34" s="444" t="s">
        <v>59</v>
      </c>
      <c r="B34" s="444"/>
      <c r="C34" s="444"/>
      <c r="D34" s="444"/>
      <c r="E34" s="444"/>
      <c r="F34" s="444"/>
      <c r="G34" s="444"/>
      <c r="H34" s="444"/>
      <c r="I34" s="444"/>
      <c r="J34" s="444"/>
      <c r="K34" s="444"/>
      <c r="L34" s="444"/>
      <c r="M34" s="444"/>
    </row>
    <row r="35" spans="1:13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</row>
    <row r="36" spans="1:13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</row>
    <row r="37" spans="1:13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</row>
    <row r="38" spans="1:13" ht="15">
      <c r="A38" s="58"/>
      <c r="D38" s="445" t="s">
        <v>16</v>
      </c>
      <c r="E38" s="446"/>
      <c r="F38" s="446"/>
      <c r="G38" s="29"/>
      <c r="H38" s="445" t="s">
        <v>17</v>
      </c>
      <c r="I38" s="445"/>
      <c r="J38" s="445"/>
      <c r="K38" s="445" t="s">
        <v>18</v>
      </c>
      <c r="L38" s="445"/>
      <c r="M38" s="445"/>
    </row>
    <row r="39" spans="1:13">
      <c r="A39" s="58"/>
      <c r="H39" s="59"/>
    </row>
    <row r="40" spans="1:13" ht="15">
      <c r="A40" s="60" t="s">
        <v>14</v>
      </c>
      <c r="D40" s="14"/>
    </row>
  </sheetData>
  <mergeCells count="43">
    <mergeCell ref="E6:E7"/>
    <mergeCell ref="F6:G6"/>
    <mergeCell ref="N6:N7"/>
    <mergeCell ref="H6:H7"/>
    <mergeCell ref="I6:I7"/>
    <mergeCell ref="J6:J7"/>
    <mergeCell ref="H10:H29"/>
    <mergeCell ref="D16:D17"/>
    <mergeCell ref="A2:M2"/>
    <mergeCell ref="A3:C3"/>
    <mergeCell ref="E3:K3"/>
    <mergeCell ref="A4:M4"/>
    <mergeCell ref="A5:C5"/>
    <mergeCell ref="D5:D7"/>
    <mergeCell ref="E5:H5"/>
    <mergeCell ref="I5:M5"/>
    <mergeCell ref="A6:A7"/>
    <mergeCell ref="B6:B7"/>
    <mergeCell ref="K6:K7"/>
    <mergeCell ref="L6:L7"/>
    <mergeCell ref="M6:M7"/>
    <mergeCell ref="C6:C7"/>
    <mergeCell ref="A28:A29"/>
    <mergeCell ref="B28:B29"/>
    <mergeCell ref="C28:C29"/>
    <mergeCell ref="C10:C20"/>
    <mergeCell ref="D10:D15"/>
    <mergeCell ref="A34:M34"/>
    <mergeCell ref="D38:F38"/>
    <mergeCell ref="H38:J38"/>
    <mergeCell ref="K38:M38"/>
    <mergeCell ref="A9:M9"/>
    <mergeCell ref="A10:A20"/>
    <mergeCell ref="B10:B20"/>
    <mergeCell ref="A31:D31"/>
    <mergeCell ref="A32:M32"/>
    <mergeCell ref="A30:D30"/>
    <mergeCell ref="D18:D20"/>
    <mergeCell ref="A21:A27"/>
    <mergeCell ref="B21:B27"/>
    <mergeCell ref="C21:C27"/>
    <mergeCell ref="D21:D22"/>
    <mergeCell ref="D23:D27"/>
  </mergeCells>
  <pageMargins left="0.75" right="0.2" top="0.49" bottom="0.34" header="0.26" footer="0.28999999999999998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M36"/>
  <sheetViews>
    <sheetView workbookViewId="0">
      <selection activeCell="L12" sqref="L12"/>
    </sheetView>
  </sheetViews>
  <sheetFormatPr defaultRowHeight="14.25"/>
  <cols>
    <col min="4" max="5" width="10" bestFit="1" customWidth="1"/>
    <col min="6" max="6" width="9.375" bestFit="1" customWidth="1"/>
    <col min="8" max="8" width="9.875" bestFit="1" customWidth="1"/>
    <col min="11" max="11" width="9.875" bestFit="1" customWidth="1"/>
  </cols>
  <sheetData>
    <row r="1" spans="2:13" ht="15" thickBot="1"/>
    <row r="2" spans="2:13" ht="30" customHeight="1" thickBot="1">
      <c r="B2" s="518" t="s">
        <v>60</v>
      </c>
      <c r="C2" s="519"/>
      <c r="D2" s="519"/>
      <c r="E2" s="519"/>
      <c r="F2" s="519"/>
      <c r="G2" s="520"/>
      <c r="I2" s="252"/>
      <c r="J2" s="253" t="s">
        <v>179</v>
      </c>
      <c r="K2" s="253" t="s">
        <v>180</v>
      </c>
      <c r="L2" s="254" t="s">
        <v>178</v>
      </c>
    </row>
    <row r="3" spans="2:13" ht="30" customHeight="1" thickBot="1">
      <c r="B3" s="521" t="s">
        <v>61</v>
      </c>
      <c r="C3" s="522"/>
      <c r="D3" s="525" t="s">
        <v>62</v>
      </c>
      <c r="E3" s="526"/>
      <c r="F3" s="525" t="s">
        <v>63</v>
      </c>
      <c r="G3" s="526"/>
      <c r="I3" s="255" t="s">
        <v>213</v>
      </c>
      <c r="J3" s="251">
        <f>Podsumowanie!R4+Podsumowanie!R5+Podsumowanie!R10+Podsumowanie!R11</f>
        <v>960218</v>
      </c>
      <c r="K3" s="251">
        <f>Podsumowanie!T4+Podsumowanie!T5+Podsumowanie!T10+Podsumowanie!T11</f>
        <v>768174.4</v>
      </c>
      <c r="L3" s="256">
        <f>K3/J3</f>
        <v>0.8</v>
      </c>
    </row>
    <row r="4" spans="2:13" ht="15" thickBot="1">
      <c r="B4" s="523"/>
      <c r="C4" s="524"/>
      <c r="D4" s="61" t="s">
        <v>64</v>
      </c>
      <c r="E4" s="61" t="s">
        <v>65</v>
      </c>
      <c r="F4" s="61" t="s">
        <v>66</v>
      </c>
      <c r="G4" s="61" t="s">
        <v>67</v>
      </c>
      <c r="I4" s="255" t="s">
        <v>214</v>
      </c>
      <c r="J4" s="251">
        <f>Podsumowanie!R6</f>
        <v>204905</v>
      </c>
      <c r="K4" s="251">
        <f>Podsumowanie!T6</f>
        <v>163924</v>
      </c>
      <c r="L4" s="256">
        <f>K4/J4</f>
        <v>0.8</v>
      </c>
    </row>
    <row r="5" spans="2:13" ht="15" thickBot="1">
      <c r="B5" s="527">
        <v>1</v>
      </c>
      <c r="C5" s="528"/>
      <c r="D5" s="62">
        <v>2</v>
      </c>
      <c r="E5" s="62">
        <v>3</v>
      </c>
      <c r="F5" s="62">
        <v>4</v>
      </c>
      <c r="G5" s="62">
        <v>5</v>
      </c>
      <c r="I5" s="255" t="s">
        <v>215</v>
      </c>
      <c r="J5" s="251">
        <f>'Partner nr 2'!F51</f>
        <v>728060</v>
      </c>
      <c r="K5" s="251">
        <f>Podsumowanie!T7+Podsumowanie!T8</f>
        <v>728060</v>
      </c>
      <c r="L5" s="256">
        <f t="shared" ref="L5:L6" si="0">K5/J5</f>
        <v>1</v>
      </c>
    </row>
    <row r="6" spans="2:13" ht="15" thickBot="1">
      <c r="B6" s="513" t="s">
        <v>68</v>
      </c>
      <c r="C6" s="514"/>
      <c r="D6" s="514"/>
      <c r="E6" s="514"/>
      <c r="F6" s="514"/>
      <c r="G6" s="515"/>
      <c r="I6" s="257" t="s">
        <v>216</v>
      </c>
      <c r="J6" s="258">
        <f>Podsumowanie!R9</f>
        <v>311815</v>
      </c>
      <c r="K6" s="258">
        <f>Podsumowanie!T9</f>
        <v>311815</v>
      </c>
      <c r="L6" s="259">
        <f t="shared" si="0"/>
        <v>1</v>
      </c>
    </row>
    <row r="7" spans="2:13" ht="46.5" thickBot="1">
      <c r="B7" s="63" t="s">
        <v>69</v>
      </c>
      <c r="C7" s="64" t="s">
        <v>70</v>
      </c>
      <c r="D7" s="65">
        <f>Podsumowanie!D12</f>
        <v>1070000</v>
      </c>
      <c r="E7" s="65">
        <f>Podsumowanie!E12</f>
        <v>1070000</v>
      </c>
      <c r="F7" s="65">
        <f>E7-D7</f>
        <v>0</v>
      </c>
      <c r="G7" s="66" t="s">
        <v>167</v>
      </c>
      <c r="J7" s="250"/>
      <c r="K7" s="250"/>
      <c r="L7" s="250"/>
    </row>
    <row r="8" spans="2:13" ht="87.75" thickBot="1">
      <c r="B8" s="63" t="s">
        <v>71</v>
      </c>
      <c r="C8" s="64" t="s">
        <v>72</v>
      </c>
      <c r="D8" s="65">
        <f>Podsumowanie!F12</f>
        <v>50000</v>
      </c>
      <c r="E8" s="65">
        <f>Podsumowanie!G12</f>
        <v>60500</v>
      </c>
      <c r="F8" s="65">
        <f>E8-D8</f>
        <v>10500</v>
      </c>
      <c r="G8" s="66" t="s">
        <v>518</v>
      </c>
      <c r="I8" s="510" t="s">
        <v>534</v>
      </c>
      <c r="J8" s="511"/>
      <c r="K8" s="511"/>
      <c r="L8" s="512"/>
    </row>
    <row r="9" spans="2:13" ht="35.25" thickBot="1">
      <c r="B9" s="63" t="s">
        <v>73</v>
      </c>
      <c r="C9" s="64" t="s">
        <v>74</v>
      </c>
      <c r="D9" s="65">
        <f>Podsumowanie!H12</f>
        <v>0</v>
      </c>
      <c r="E9" s="66">
        <v>0</v>
      </c>
      <c r="F9" s="66">
        <v>0</v>
      </c>
      <c r="G9" s="66" t="s">
        <v>167</v>
      </c>
    </row>
    <row r="10" spans="2:13" ht="24" thickBot="1">
      <c r="B10" s="63" t="s">
        <v>75</v>
      </c>
      <c r="C10" s="64" t="s">
        <v>76</v>
      </c>
      <c r="D10" s="65">
        <f>Podsumowanie!J12</f>
        <v>734000</v>
      </c>
      <c r="E10" s="65">
        <f>Podsumowanie!K12</f>
        <v>730000</v>
      </c>
      <c r="F10" s="65">
        <f t="shared" ref="F10" si="1">E10-D10</f>
        <v>-4000</v>
      </c>
      <c r="G10" s="66" t="s">
        <v>167</v>
      </c>
      <c r="J10" s="328"/>
      <c r="K10" s="329"/>
    </row>
    <row r="11" spans="2:13" ht="24" thickBot="1">
      <c r="B11" s="63" t="s">
        <v>77</v>
      </c>
      <c r="C11" s="64" t="s">
        <v>78</v>
      </c>
      <c r="D11" s="65">
        <f>Podsumowanie!L12</f>
        <v>116000</v>
      </c>
      <c r="E11" s="65">
        <f>Podsumowanie!M12</f>
        <v>109650</v>
      </c>
      <c r="F11" s="65">
        <f>E11-D11</f>
        <v>-6350</v>
      </c>
      <c r="G11" s="66" t="s">
        <v>167</v>
      </c>
      <c r="H11" s="34"/>
      <c r="I11" s="34"/>
      <c r="J11" s="328"/>
      <c r="K11" s="329"/>
    </row>
    <row r="12" spans="2:13" ht="24" thickBot="1">
      <c r="B12" s="63" t="s">
        <v>79</v>
      </c>
      <c r="C12" s="64" t="s">
        <v>80</v>
      </c>
      <c r="D12" s="65">
        <f>Podsumowanie!N12</f>
        <v>235470</v>
      </c>
      <c r="E12" s="65">
        <f>Podsumowanie!O12</f>
        <v>234848</v>
      </c>
      <c r="F12" s="65">
        <f>E12-D12</f>
        <v>-622</v>
      </c>
      <c r="G12" s="66" t="s">
        <v>167</v>
      </c>
      <c r="J12" s="328"/>
      <c r="K12" s="329"/>
    </row>
    <row r="13" spans="2:13" ht="15.75" thickBot="1">
      <c r="B13" s="516" t="s">
        <v>81</v>
      </c>
      <c r="C13" s="517"/>
      <c r="D13" s="67">
        <f>SUM(D7:D12)</f>
        <v>2205470</v>
      </c>
      <c r="E13" s="67">
        <f>SUM(E7:E12)</f>
        <v>2204998</v>
      </c>
      <c r="F13" s="68"/>
      <c r="G13" s="68"/>
      <c r="J13" s="328"/>
      <c r="K13" s="329"/>
    </row>
    <row r="15" spans="2:13" ht="15" thickBot="1"/>
    <row r="16" spans="2:13" ht="15.75" thickBot="1">
      <c r="B16" s="497" t="s">
        <v>82</v>
      </c>
      <c r="C16" s="498"/>
      <c r="D16" s="498"/>
      <c r="E16" s="498"/>
      <c r="F16" s="498"/>
      <c r="G16" s="498"/>
      <c r="H16" s="498"/>
      <c r="I16" s="498"/>
      <c r="J16" s="498"/>
      <c r="K16" s="498"/>
      <c r="L16" s="498"/>
      <c r="M16" s="499"/>
    </row>
    <row r="17" spans="2:13" ht="30" customHeight="1" thickBot="1">
      <c r="B17" s="69" t="s">
        <v>83</v>
      </c>
      <c r="C17" s="486" t="s">
        <v>85</v>
      </c>
      <c r="D17" s="501" t="s">
        <v>86</v>
      </c>
      <c r="E17" s="502"/>
      <c r="F17" s="503" t="s">
        <v>25</v>
      </c>
      <c r="G17" s="501" t="s">
        <v>87</v>
      </c>
      <c r="H17" s="506"/>
      <c r="I17" s="502"/>
      <c r="J17" s="501" t="s">
        <v>88</v>
      </c>
      <c r="K17" s="506"/>
      <c r="L17" s="506"/>
      <c r="M17" s="502"/>
    </row>
    <row r="18" spans="2:13" ht="30.75">
      <c r="B18" s="69" t="s">
        <v>84</v>
      </c>
      <c r="C18" s="500"/>
      <c r="D18" s="507" t="s">
        <v>89</v>
      </c>
      <c r="E18" s="507" t="s">
        <v>90</v>
      </c>
      <c r="F18" s="504"/>
      <c r="G18" s="507" t="s">
        <v>91</v>
      </c>
      <c r="H18" s="507" t="s">
        <v>92</v>
      </c>
      <c r="I18" s="507" t="s">
        <v>93</v>
      </c>
      <c r="J18" s="507" t="s">
        <v>91</v>
      </c>
      <c r="K18" s="507" t="s">
        <v>94</v>
      </c>
      <c r="L18" s="507" t="s">
        <v>93</v>
      </c>
      <c r="M18" s="72" t="s">
        <v>95</v>
      </c>
    </row>
    <row r="19" spans="2:13" ht="18.75">
      <c r="B19" s="70"/>
      <c r="C19" s="500"/>
      <c r="D19" s="508"/>
      <c r="E19" s="508"/>
      <c r="F19" s="504"/>
      <c r="G19" s="508"/>
      <c r="H19" s="508"/>
      <c r="I19" s="508"/>
      <c r="J19" s="508"/>
      <c r="K19" s="508"/>
      <c r="L19" s="508"/>
      <c r="M19" s="72" t="s">
        <v>96</v>
      </c>
    </row>
    <row r="20" spans="2:13" ht="19.5" thickBot="1">
      <c r="B20" s="71"/>
      <c r="C20" s="487"/>
      <c r="D20" s="509"/>
      <c r="E20" s="509"/>
      <c r="F20" s="505"/>
      <c r="G20" s="509"/>
      <c r="H20" s="509"/>
      <c r="I20" s="509"/>
      <c r="J20" s="509"/>
      <c r="K20" s="509"/>
      <c r="L20" s="509"/>
      <c r="M20" s="73" t="s">
        <v>97</v>
      </c>
    </row>
    <row r="21" spans="2:13">
      <c r="B21" s="495">
        <v>1</v>
      </c>
      <c r="C21" s="495">
        <v>2</v>
      </c>
      <c r="D21" s="495">
        <v>3</v>
      </c>
      <c r="E21" s="495">
        <v>4</v>
      </c>
      <c r="F21" s="495">
        <v>5</v>
      </c>
      <c r="G21" s="495">
        <v>6</v>
      </c>
      <c r="H21" s="495" t="s">
        <v>98</v>
      </c>
      <c r="I21" s="495" t="s">
        <v>99</v>
      </c>
      <c r="J21" s="495">
        <v>9</v>
      </c>
      <c r="K21" s="495" t="s">
        <v>100</v>
      </c>
      <c r="L21" s="495" t="s">
        <v>101</v>
      </c>
      <c r="M21" s="488">
        <v>12</v>
      </c>
    </row>
    <row r="22" spans="2:13" ht="15" thickBot="1">
      <c r="B22" s="496"/>
      <c r="C22" s="496"/>
      <c r="D22" s="496"/>
      <c r="E22" s="496"/>
      <c r="F22" s="496"/>
      <c r="G22" s="496"/>
      <c r="H22" s="496"/>
      <c r="I22" s="496"/>
      <c r="J22" s="496"/>
      <c r="K22" s="496"/>
      <c r="L22" s="496"/>
      <c r="M22" s="489"/>
    </row>
    <row r="23" spans="2:13" ht="15" thickBot="1">
      <c r="B23" s="492" t="s">
        <v>102</v>
      </c>
      <c r="C23" s="493"/>
      <c r="D23" s="493"/>
      <c r="E23" s="493"/>
      <c r="F23" s="493"/>
      <c r="G23" s="493"/>
      <c r="H23" s="493"/>
      <c r="I23" s="493"/>
      <c r="J23" s="493"/>
      <c r="K23" s="493"/>
      <c r="L23" s="493"/>
      <c r="M23" s="494"/>
    </row>
    <row r="24" spans="2:13" ht="15" thickBot="1">
      <c r="B24" s="74">
        <v>1</v>
      </c>
      <c r="C24" s="75" t="s">
        <v>213</v>
      </c>
      <c r="D24" s="75" t="s">
        <v>523</v>
      </c>
      <c r="E24" s="75" t="s">
        <v>140</v>
      </c>
      <c r="F24" s="75">
        <v>80</v>
      </c>
      <c r="G24" s="76">
        <f>Podsumowanie!Q4</f>
        <v>202230</v>
      </c>
      <c r="H24" s="76">
        <f>Podsumowanie!S4</f>
        <v>161784</v>
      </c>
      <c r="I24" s="76">
        <f>G24-H24</f>
        <v>40446</v>
      </c>
      <c r="J24" s="76">
        <f>Podsumowanie!R4</f>
        <v>202230</v>
      </c>
      <c r="K24" s="76">
        <f>J24*0.8</f>
        <v>161784</v>
      </c>
      <c r="L24" s="76">
        <f>J24-K24</f>
        <v>40446</v>
      </c>
      <c r="M24" s="76">
        <f>'Lider konsorcjum'!E34-'Lider konsorcjum'!F34</f>
        <v>0</v>
      </c>
    </row>
    <row r="25" spans="2:13">
      <c r="B25" s="488">
        <v>2</v>
      </c>
      <c r="C25" s="481" t="s">
        <v>213</v>
      </c>
      <c r="D25" s="481" t="s">
        <v>524</v>
      </c>
      <c r="E25" s="481" t="s">
        <v>103</v>
      </c>
      <c r="F25" s="77"/>
      <c r="G25" s="479">
        <f>Podsumowanie!Q5</f>
        <v>292645</v>
      </c>
      <c r="H25" s="479">
        <f>Podsumowanie!S5</f>
        <v>234116</v>
      </c>
      <c r="I25" s="479">
        <v>40446</v>
      </c>
      <c r="J25" s="479">
        <f>Podsumowanie!R5</f>
        <v>285583</v>
      </c>
      <c r="K25" s="479">
        <f t="shared" ref="K25" si="2">J25*0.8</f>
        <v>228466.40000000002</v>
      </c>
      <c r="L25" s="479">
        <f t="shared" ref="L25:L27" si="3">J25-K25</f>
        <v>57116.599999999977</v>
      </c>
      <c r="M25" s="479">
        <f>'Lider konsorcjum'!E61-'Lider konsorcjum'!F61</f>
        <v>0</v>
      </c>
    </row>
    <row r="26" spans="2:13" ht="15" thickBot="1">
      <c r="B26" s="489"/>
      <c r="C26" s="482"/>
      <c r="D26" s="482"/>
      <c r="E26" s="482"/>
      <c r="F26" s="78">
        <v>80</v>
      </c>
      <c r="G26" s="480"/>
      <c r="H26" s="480"/>
      <c r="I26" s="480"/>
      <c r="J26" s="480"/>
      <c r="K26" s="480"/>
      <c r="L26" s="480"/>
      <c r="M26" s="480"/>
    </row>
    <row r="27" spans="2:13">
      <c r="B27" s="488">
        <v>3</v>
      </c>
      <c r="C27" s="481" t="s">
        <v>517</v>
      </c>
      <c r="D27" s="481" t="s">
        <v>385</v>
      </c>
      <c r="E27" s="481" t="s">
        <v>39</v>
      </c>
      <c r="F27" s="490">
        <v>80</v>
      </c>
      <c r="G27" s="479">
        <f>Podsumowanie!Q6</f>
        <v>200625</v>
      </c>
      <c r="H27" s="479">
        <f>Podsumowanie!S6</f>
        <v>160500</v>
      </c>
      <c r="I27" s="479">
        <v>40446</v>
      </c>
      <c r="J27" s="479">
        <f>'Partner nr 1'!F32</f>
        <v>204905</v>
      </c>
      <c r="K27" s="479">
        <f>'Partner nr 1'!H32</f>
        <v>163924</v>
      </c>
      <c r="L27" s="479">
        <f t="shared" si="3"/>
        <v>40981</v>
      </c>
      <c r="M27" s="479">
        <f>'Partner nr 1'!E32-'Partner nr 1'!F32</f>
        <v>0</v>
      </c>
    </row>
    <row r="28" spans="2:13" ht="15" thickBot="1">
      <c r="B28" s="489"/>
      <c r="C28" s="482"/>
      <c r="D28" s="482"/>
      <c r="E28" s="482"/>
      <c r="F28" s="491"/>
      <c r="G28" s="480"/>
      <c r="H28" s="480"/>
      <c r="I28" s="480"/>
      <c r="J28" s="480"/>
      <c r="K28" s="480"/>
      <c r="L28" s="480"/>
      <c r="M28" s="480"/>
    </row>
    <row r="29" spans="2:13" ht="15" thickBot="1">
      <c r="B29" s="74">
        <v>4</v>
      </c>
      <c r="C29" s="75" t="s">
        <v>414</v>
      </c>
      <c r="D29" s="75" t="s">
        <v>527</v>
      </c>
      <c r="E29" s="75" t="s">
        <v>103</v>
      </c>
      <c r="F29" s="75">
        <v>100</v>
      </c>
      <c r="G29" s="76">
        <f>Podsumowanie!Q7</f>
        <v>631300</v>
      </c>
      <c r="H29" s="76">
        <f>Podsumowanie!S7</f>
        <v>631300</v>
      </c>
      <c r="I29" s="76">
        <f>G29-H29</f>
        <v>0</v>
      </c>
      <c r="J29" s="76">
        <f>'Partner nr 2'!F28</f>
        <v>631300</v>
      </c>
      <c r="K29" s="76">
        <f>'Partner nr 2'!H28</f>
        <v>631300</v>
      </c>
      <c r="L29" s="76">
        <f>J29-K29</f>
        <v>0</v>
      </c>
      <c r="M29" s="76">
        <f>'Partner nr 2'!E28-'Partner nr 2'!F28</f>
        <v>0</v>
      </c>
    </row>
    <row r="30" spans="2:13" ht="15" thickBot="1">
      <c r="B30" s="74">
        <v>5</v>
      </c>
      <c r="C30" s="75" t="s">
        <v>414</v>
      </c>
      <c r="D30" s="75" t="s">
        <v>529</v>
      </c>
      <c r="E30" s="75" t="s">
        <v>39</v>
      </c>
      <c r="F30" s="75">
        <v>100</v>
      </c>
      <c r="G30" s="76">
        <f>Podsumowanie!Q8</f>
        <v>100300</v>
      </c>
      <c r="H30" s="76">
        <f>Podsumowanie!S8</f>
        <v>100300</v>
      </c>
      <c r="I30" s="76">
        <f>G30-H30</f>
        <v>0</v>
      </c>
      <c r="J30" s="76">
        <f>'Partner nr 2'!F50</f>
        <v>96760</v>
      </c>
      <c r="K30" s="76">
        <f>'Partner nr 2'!H50</f>
        <v>96760</v>
      </c>
      <c r="L30" s="76">
        <f>J30-K30</f>
        <v>0</v>
      </c>
      <c r="M30" s="76">
        <f>'Partner nr 2'!E50-'Partner nr 2'!F50</f>
        <v>0</v>
      </c>
    </row>
    <row r="31" spans="2:13" ht="15" thickBot="1">
      <c r="B31" s="74">
        <v>6</v>
      </c>
      <c r="C31" s="75" t="s">
        <v>472</v>
      </c>
      <c r="D31" s="75" t="s">
        <v>530</v>
      </c>
      <c r="E31" s="75" t="s">
        <v>475</v>
      </c>
      <c r="F31" s="75">
        <v>100</v>
      </c>
      <c r="G31" s="76">
        <f>Podsumowanie!Q9</f>
        <v>315060</v>
      </c>
      <c r="H31" s="76">
        <f>Podsumowanie!S9</f>
        <v>315060</v>
      </c>
      <c r="I31" s="76">
        <f>G31-H31</f>
        <v>0</v>
      </c>
      <c r="J31" s="76">
        <f>'Partner nr 3'!F30</f>
        <v>311815</v>
      </c>
      <c r="K31" s="76">
        <f>'Partner nr 3'!H30</f>
        <v>311815</v>
      </c>
      <c r="L31" s="76">
        <f>J31-K31</f>
        <v>0</v>
      </c>
      <c r="M31" s="76">
        <f>'Partner nr 3'!E30-'Partner nr 3'!F30</f>
        <v>0</v>
      </c>
    </row>
    <row r="32" spans="2:13">
      <c r="B32" s="488">
        <v>7</v>
      </c>
      <c r="C32" s="481" t="s">
        <v>213</v>
      </c>
      <c r="D32" s="481" t="s">
        <v>526</v>
      </c>
      <c r="E32" s="481" t="s">
        <v>525</v>
      </c>
      <c r="F32" s="77"/>
      <c r="G32" s="479">
        <f>Podsumowanie!Q10</f>
        <v>224700</v>
      </c>
      <c r="H32" s="479">
        <f>Podsumowanie!S10</f>
        <v>179760</v>
      </c>
      <c r="I32" s="479">
        <f>G32-H32</f>
        <v>44940</v>
      </c>
      <c r="J32" s="479">
        <f>Podsumowanie!R10</f>
        <v>228445</v>
      </c>
      <c r="K32" s="479">
        <f t="shared" ref="K32:K34" si="4">J32*0.8</f>
        <v>182756</v>
      </c>
      <c r="L32" s="479">
        <f>J32-K32</f>
        <v>45689</v>
      </c>
      <c r="M32" s="479">
        <f>'Lider konsorcjum'!E87-'Lider konsorcjum'!F87</f>
        <v>0</v>
      </c>
    </row>
    <row r="33" spans="2:13" ht="15" thickBot="1">
      <c r="B33" s="489"/>
      <c r="C33" s="482"/>
      <c r="D33" s="482"/>
      <c r="E33" s="482"/>
      <c r="F33" s="78">
        <v>80</v>
      </c>
      <c r="G33" s="480"/>
      <c r="H33" s="480"/>
      <c r="I33" s="480"/>
      <c r="J33" s="480"/>
      <c r="K33" s="480"/>
      <c r="L33" s="480"/>
      <c r="M33" s="480"/>
    </row>
    <row r="34" spans="2:13">
      <c r="B34" s="486">
        <v>8</v>
      </c>
      <c r="C34" s="481" t="s">
        <v>213</v>
      </c>
      <c r="D34" s="481" t="s">
        <v>385</v>
      </c>
      <c r="E34" s="481" t="s">
        <v>39</v>
      </c>
      <c r="F34" s="77"/>
      <c r="G34" s="479">
        <f>Podsumowanie!Q11</f>
        <v>238610</v>
      </c>
      <c r="H34" s="479">
        <f>Podsumowanie!S11</f>
        <v>190888</v>
      </c>
      <c r="I34" s="479">
        <f>G34-H34</f>
        <v>47722</v>
      </c>
      <c r="J34" s="479">
        <f>Podsumowanie!R11</f>
        <v>243960</v>
      </c>
      <c r="K34" s="479">
        <f t="shared" si="4"/>
        <v>195168</v>
      </c>
      <c r="L34" s="479">
        <f>J34-K34</f>
        <v>48792</v>
      </c>
      <c r="M34" s="479">
        <f>'Lider konsorcjum'!E107-'Lider konsorcjum'!F107</f>
        <v>0</v>
      </c>
    </row>
    <row r="35" spans="2:13" ht="15" thickBot="1">
      <c r="B35" s="487"/>
      <c r="C35" s="482"/>
      <c r="D35" s="482"/>
      <c r="E35" s="482"/>
      <c r="F35" s="78">
        <v>80</v>
      </c>
      <c r="G35" s="480"/>
      <c r="H35" s="480"/>
      <c r="I35" s="480"/>
      <c r="J35" s="480"/>
      <c r="K35" s="480"/>
      <c r="L35" s="480"/>
      <c r="M35" s="480"/>
    </row>
    <row r="36" spans="2:13" ht="15" thickBot="1">
      <c r="B36" s="483" t="s">
        <v>104</v>
      </c>
      <c r="C36" s="484"/>
      <c r="D36" s="484"/>
      <c r="E36" s="485"/>
      <c r="F36" s="337">
        <f>H36/G36</f>
        <v>0.89491491609498197</v>
      </c>
      <c r="G36" s="79">
        <f>Podsumowanie!Q12</f>
        <v>2205470</v>
      </c>
      <c r="H36" s="79">
        <f>Podsumowanie!S12</f>
        <v>1973708</v>
      </c>
      <c r="I36" s="79">
        <f>G36-H36</f>
        <v>231762</v>
      </c>
      <c r="J36" s="79">
        <f>SUM(J24:J35)</f>
        <v>2204998</v>
      </c>
      <c r="K36" s="79">
        <f t="shared" ref="K36:M36" si="5">SUM(K24:K35)</f>
        <v>1971973.4</v>
      </c>
      <c r="L36" s="79">
        <f t="shared" si="5"/>
        <v>233024.59999999998</v>
      </c>
      <c r="M36" s="79">
        <f t="shared" si="5"/>
        <v>0</v>
      </c>
    </row>
  </sheetData>
  <mergeCells count="81">
    <mergeCell ref="I8:L8"/>
    <mergeCell ref="B6:G6"/>
    <mergeCell ref="B13:C13"/>
    <mergeCell ref="B2:G2"/>
    <mergeCell ref="B3:C4"/>
    <mergeCell ref="D3:E3"/>
    <mergeCell ref="F3:G3"/>
    <mergeCell ref="B5:C5"/>
    <mergeCell ref="B16:M16"/>
    <mergeCell ref="C17:C20"/>
    <mergeCell ref="D17:E17"/>
    <mergeCell ref="F17:F20"/>
    <mergeCell ref="G17:I17"/>
    <mergeCell ref="J17:M17"/>
    <mergeCell ref="D18:D20"/>
    <mergeCell ref="E18:E20"/>
    <mergeCell ref="G18:G20"/>
    <mergeCell ref="H18:H20"/>
    <mergeCell ref="I18:I20"/>
    <mergeCell ref="J18:J20"/>
    <mergeCell ref="K18:K20"/>
    <mergeCell ref="L18:L20"/>
    <mergeCell ref="M21:M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L25:L26"/>
    <mergeCell ref="M25:M26"/>
    <mergeCell ref="B23:M23"/>
    <mergeCell ref="B25:B26"/>
    <mergeCell ref="C25:C26"/>
    <mergeCell ref="D25:D26"/>
    <mergeCell ref="E25:E26"/>
    <mergeCell ref="G25:G26"/>
    <mergeCell ref="H25:H26"/>
    <mergeCell ref="I25:I26"/>
    <mergeCell ref="J25:J26"/>
    <mergeCell ref="K25:K26"/>
    <mergeCell ref="K27:K28"/>
    <mergeCell ref="L27:L28"/>
    <mergeCell ref="M27:M28"/>
    <mergeCell ref="B32:B33"/>
    <mergeCell ref="C32:C33"/>
    <mergeCell ref="D32:D33"/>
    <mergeCell ref="E32:E33"/>
    <mergeCell ref="G32:G33"/>
    <mergeCell ref="H32:H33"/>
    <mergeCell ref="I32:I33"/>
    <mergeCell ref="C27:C28"/>
    <mergeCell ref="B27:B28"/>
    <mergeCell ref="F27:F28"/>
    <mergeCell ref="J27:J28"/>
    <mergeCell ref="I27:I28"/>
    <mergeCell ref="H27:H28"/>
    <mergeCell ref="K32:K33"/>
    <mergeCell ref="L32:L33"/>
    <mergeCell ref="M32:M33"/>
    <mergeCell ref="B34:B35"/>
    <mergeCell ref="C34:C35"/>
    <mergeCell ref="D34:D35"/>
    <mergeCell ref="E34:E35"/>
    <mergeCell ref="G34:G35"/>
    <mergeCell ref="H34:H35"/>
    <mergeCell ref="I34:I35"/>
    <mergeCell ref="J34:J35"/>
    <mergeCell ref="K34:K35"/>
    <mergeCell ref="L34:L35"/>
    <mergeCell ref="M34:M35"/>
    <mergeCell ref="G27:G28"/>
    <mergeCell ref="E27:E28"/>
    <mergeCell ref="D27:D28"/>
    <mergeCell ref="B36:E36"/>
    <mergeCell ref="J32:J3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Y15"/>
  <sheetViews>
    <sheetView tabSelected="1" workbookViewId="0"/>
  </sheetViews>
  <sheetFormatPr defaultRowHeight="15"/>
  <cols>
    <col min="1" max="1" width="9" style="80"/>
    <col min="2" max="2" width="8.875" style="80" customWidth="1"/>
    <col min="3" max="3" width="9.75" style="80" customWidth="1"/>
    <col min="4" max="4" width="10.75" style="80" bestFit="1" customWidth="1"/>
    <col min="5" max="5" width="13.25" style="80" bestFit="1" customWidth="1"/>
    <col min="6" max="6" width="7.625" style="80" bestFit="1" customWidth="1"/>
    <col min="7" max="7" width="8.5" style="80" customWidth="1"/>
    <col min="8" max="8" width="6.125" style="80" bestFit="1" customWidth="1"/>
    <col min="9" max="9" width="9" style="80" customWidth="1"/>
    <col min="10" max="10" width="7.5" style="80" bestFit="1" customWidth="1"/>
    <col min="11" max="11" width="8.75" style="80" customWidth="1"/>
    <col min="12" max="12" width="7.875" style="80" bestFit="1" customWidth="1"/>
    <col min="13" max="13" width="9" style="80" customWidth="1"/>
    <col min="14" max="14" width="8.125" style="80" bestFit="1" customWidth="1"/>
    <col min="15" max="15" width="9" style="80" customWidth="1"/>
    <col min="16" max="16" width="8.875" style="80" customWidth="1"/>
    <col min="17" max="17" width="8.5" style="80" bestFit="1" customWidth="1"/>
    <col min="18" max="18" width="9" style="80" customWidth="1"/>
    <col min="19" max="19" width="8.5" style="80" bestFit="1" customWidth="1"/>
    <col min="20" max="20" width="9.25" style="80" bestFit="1" customWidth="1"/>
    <col min="21" max="21" width="9.125" style="80" customWidth="1"/>
    <col min="22" max="22" width="9.5" style="23" customWidth="1"/>
    <col min="23" max="24" width="9.125" style="23" customWidth="1"/>
    <col min="25" max="254" width="9" style="80"/>
    <col min="255" max="255" width="8.875" style="80" customWidth="1"/>
    <col min="256" max="256" width="9.75" style="80" customWidth="1"/>
    <col min="257" max="257" width="10.75" style="80" bestFit="1" customWidth="1"/>
    <col min="258" max="258" width="13.25" style="80" bestFit="1" customWidth="1"/>
    <col min="259" max="259" width="7.625" style="80" bestFit="1" customWidth="1"/>
    <col min="260" max="260" width="8.5" style="80" customWidth="1"/>
    <col min="261" max="261" width="6.125" style="80" bestFit="1" customWidth="1"/>
    <col min="262" max="262" width="9" style="80" customWidth="1"/>
    <col min="263" max="263" width="7.5" style="80" bestFit="1" customWidth="1"/>
    <col min="264" max="264" width="8.75" style="80" customWidth="1"/>
    <col min="265" max="265" width="7.875" style="80" bestFit="1" customWidth="1"/>
    <col min="266" max="266" width="9" style="80" customWidth="1"/>
    <col min="267" max="267" width="8.125" style="80" bestFit="1" customWidth="1"/>
    <col min="268" max="268" width="8.875" style="80" customWidth="1"/>
    <col min="269" max="269" width="8.5" style="80" bestFit="1" customWidth="1"/>
    <col min="270" max="270" width="9" style="80" customWidth="1"/>
    <col min="271" max="271" width="8.5" style="80" bestFit="1" customWidth="1"/>
    <col min="272" max="272" width="8.75" style="80" customWidth="1"/>
    <col min="273" max="273" width="9.125" style="80" customWidth="1"/>
    <col min="274" max="510" width="9" style="80"/>
    <col min="511" max="511" width="8.875" style="80" customWidth="1"/>
    <col min="512" max="512" width="9.75" style="80" customWidth="1"/>
    <col min="513" max="513" width="10.75" style="80" bestFit="1" customWidth="1"/>
    <col min="514" max="514" width="13.25" style="80" bestFit="1" customWidth="1"/>
    <col min="515" max="515" width="7.625" style="80" bestFit="1" customWidth="1"/>
    <col min="516" max="516" width="8.5" style="80" customWidth="1"/>
    <col min="517" max="517" width="6.125" style="80" bestFit="1" customWidth="1"/>
    <col min="518" max="518" width="9" style="80" customWidth="1"/>
    <col min="519" max="519" width="7.5" style="80" bestFit="1" customWidth="1"/>
    <col min="520" max="520" width="8.75" style="80" customWidth="1"/>
    <col min="521" max="521" width="7.875" style="80" bestFit="1" customWidth="1"/>
    <col min="522" max="522" width="9" style="80" customWidth="1"/>
    <col min="523" max="523" width="8.125" style="80" bestFit="1" customWidth="1"/>
    <col min="524" max="524" width="8.875" style="80" customWidth="1"/>
    <col min="525" max="525" width="8.5" style="80" bestFit="1" customWidth="1"/>
    <col min="526" max="526" width="9" style="80" customWidth="1"/>
    <col min="527" max="527" width="8.5" style="80" bestFit="1" customWidth="1"/>
    <col min="528" max="528" width="8.75" style="80" customWidth="1"/>
    <col min="529" max="529" width="9.125" style="80" customWidth="1"/>
    <col min="530" max="766" width="9" style="80"/>
    <col min="767" max="767" width="8.875" style="80" customWidth="1"/>
    <col min="768" max="768" width="9.75" style="80" customWidth="1"/>
    <col min="769" max="769" width="10.75" style="80" bestFit="1" customWidth="1"/>
    <col min="770" max="770" width="13.25" style="80" bestFit="1" customWidth="1"/>
    <col min="771" max="771" width="7.625" style="80" bestFit="1" customWidth="1"/>
    <col min="772" max="772" width="8.5" style="80" customWidth="1"/>
    <col min="773" max="773" width="6.125" style="80" bestFit="1" customWidth="1"/>
    <col min="774" max="774" width="9" style="80" customWidth="1"/>
    <col min="775" max="775" width="7.5" style="80" bestFit="1" customWidth="1"/>
    <col min="776" max="776" width="8.75" style="80" customWidth="1"/>
    <col min="777" max="777" width="7.875" style="80" bestFit="1" customWidth="1"/>
    <col min="778" max="778" width="9" style="80" customWidth="1"/>
    <col min="779" max="779" width="8.125" style="80" bestFit="1" customWidth="1"/>
    <col min="780" max="780" width="8.875" style="80" customWidth="1"/>
    <col min="781" max="781" width="8.5" style="80" bestFit="1" customWidth="1"/>
    <col min="782" max="782" width="9" style="80" customWidth="1"/>
    <col min="783" max="783" width="8.5" style="80" bestFit="1" customWidth="1"/>
    <col min="784" max="784" width="8.75" style="80" customWidth="1"/>
    <col min="785" max="785" width="9.125" style="80" customWidth="1"/>
    <col min="786" max="1022" width="9" style="80"/>
    <col min="1023" max="1023" width="8.875" style="80" customWidth="1"/>
    <col min="1024" max="1024" width="9.75" style="80" customWidth="1"/>
    <col min="1025" max="1025" width="10.75" style="80" bestFit="1" customWidth="1"/>
    <col min="1026" max="1026" width="13.25" style="80" bestFit="1" customWidth="1"/>
    <col min="1027" max="1027" width="7.625" style="80" bestFit="1" customWidth="1"/>
    <col min="1028" max="1028" width="8.5" style="80" customWidth="1"/>
    <col min="1029" max="1029" width="6.125" style="80" bestFit="1" customWidth="1"/>
    <col min="1030" max="1030" width="9" style="80" customWidth="1"/>
    <col min="1031" max="1031" width="7.5" style="80" bestFit="1" customWidth="1"/>
    <col min="1032" max="1032" width="8.75" style="80" customWidth="1"/>
    <col min="1033" max="1033" width="7.875" style="80" bestFit="1" customWidth="1"/>
    <col min="1034" max="1034" width="9" style="80" customWidth="1"/>
    <col min="1035" max="1035" width="8.125" style="80" bestFit="1" customWidth="1"/>
    <col min="1036" max="1036" width="8.875" style="80" customWidth="1"/>
    <col min="1037" max="1037" width="8.5" style="80" bestFit="1" customWidth="1"/>
    <col min="1038" max="1038" width="9" style="80" customWidth="1"/>
    <col min="1039" max="1039" width="8.5" style="80" bestFit="1" customWidth="1"/>
    <col min="1040" max="1040" width="8.75" style="80" customWidth="1"/>
    <col min="1041" max="1041" width="9.125" style="80" customWidth="1"/>
    <col min="1042" max="1278" width="9" style="80"/>
    <col min="1279" max="1279" width="8.875" style="80" customWidth="1"/>
    <col min="1280" max="1280" width="9.75" style="80" customWidth="1"/>
    <col min="1281" max="1281" width="10.75" style="80" bestFit="1" customWidth="1"/>
    <col min="1282" max="1282" width="13.25" style="80" bestFit="1" customWidth="1"/>
    <col min="1283" max="1283" width="7.625" style="80" bestFit="1" customWidth="1"/>
    <col min="1284" max="1284" width="8.5" style="80" customWidth="1"/>
    <col min="1285" max="1285" width="6.125" style="80" bestFit="1" customWidth="1"/>
    <col min="1286" max="1286" width="9" style="80" customWidth="1"/>
    <col min="1287" max="1287" width="7.5" style="80" bestFit="1" customWidth="1"/>
    <col min="1288" max="1288" width="8.75" style="80" customWidth="1"/>
    <col min="1289" max="1289" width="7.875" style="80" bestFit="1" customWidth="1"/>
    <col min="1290" max="1290" width="9" style="80" customWidth="1"/>
    <col min="1291" max="1291" width="8.125" style="80" bestFit="1" customWidth="1"/>
    <col min="1292" max="1292" width="8.875" style="80" customWidth="1"/>
    <col min="1293" max="1293" width="8.5" style="80" bestFit="1" customWidth="1"/>
    <col min="1294" max="1294" width="9" style="80" customWidth="1"/>
    <col min="1295" max="1295" width="8.5" style="80" bestFit="1" customWidth="1"/>
    <col min="1296" max="1296" width="8.75" style="80" customWidth="1"/>
    <col min="1297" max="1297" width="9.125" style="80" customWidth="1"/>
    <col min="1298" max="1534" width="9" style="80"/>
    <col min="1535" max="1535" width="8.875" style="80" customWidth="1"/>
    <col min="1536" max="1536" width="9.75" style="80" customWidth="1"/>
    <col min="1537" max="1537" width="10.75" style="80" bestFit="1" customWidth="1"/>
    <col min="1538" max="1538" width="13.25" style="80" bestFit="1" customWidth="1"/>
    <col min="1539" max="1539" width="7.625" style="80" bestFit="1" customWidth="1"/>
    <col min="1540" max="1540" width="8.5" style="80" customWidth="1"/>
    <col min="1541" max="1541" width="6.125" style="80" bestFit="1" customWidth="1"/>
    <col min="1542" max="1542" width="9" style="80" customWidth="1"/>
    <col min="1543" max="1543" width="7.5" style="80" bestFit="1" customWidth="1"/>
    <col min="1544" max="1544" width="8.75" style="80" customWidth="1"/>
    <col min="1545" max="1545" width="7.875" style="80" bestFit="1" customWidth="1"/>
    <col min="1546" max="1546" width="9" style="80" customWidth="1"/>
    <col min="1547" max="1547" width="8.125" style="80" bestFit="1" customWidth="1"/>
    <col min="1548" max="1548" width="8.875" style="80" customWidth="1"/>
    <col min="1549" max="1549" width="8.5" style="80" bestFit="1" customWidth="1"/>
    <col min="1550" max="1550" width="9" style="80" customWidth="1"/>
    <col min="1551" max="1551" width="8.5" style="80" bestFit="1" customWidth="1"/>
    <col min="1552" max="1552" width="8.75" style="80" customWidth="1"/>
    <col min="1553" max="1553" width="9.125" style="80" customWidth="1"/>
    <col min="1554" max="1790" width="9" style="80"/>
    <col min="1791" max="1791" width="8.875" style="80" customWidth="1"/>
    <col min="1792" max="1792" width="9.75" style="80" customWidth="1"/>
    <col min="1793" max="1793" width="10.75" style="80" bestFit="1" customWidth="1"/>
    <col min="1794" max="1794" width="13.25" style="80" bestFit="1" customWidth="1"/>
    <col min="1795" max="1795" width="7.625" style="80" bestFit="1" customWidth="1"/>
    <col min="1796" max="1796" width="8.5" style="80" customWidth="1"/>
    <col min="1797" max="1797" width="6.125" style="80" bestFit="1" customWidth="1"/>
    <col min="1798" max="1798" width="9" style="80" customWidth="1"/>
    <col min="1799" max="1799" width="7.5" style="80" bestFit="1" customWidth="1"/>
    <col min="1800" max="1800" width="8.75" style="80" customWidth="1"/>
    <col min="1801" max="1801" width="7.875" style="80" bestFit="1" customWidth="1"/>
    <col min="1802" max="1802" width="9" style="80" customWidth="1"/>
    <col min="1803" max="1803" width="8.125" style="80" bestFit="1" customWidth="1"/>
    <col min="1804" max="1804" width="8.875" style="80" customWidth="1"/>
    <col min="1805" max="1805" width="8.5" style="80" bestFit="1" customWidth="1"/>
    <col min="1806" max="1806" width="9" style="80" customWidth="1"/>
    <col min="1807" max="1807" width="8.5" style="80" bestFit="1" customWidth="1"/>
    <col min="1808" max="1808" width="8.75" style="80" customWidth="1"/>
    <col min="1809" max="1809" width="9.125" style="80" customWidth="1"/>
    <col min="1810" max="2046" width="9" style="80"/>
    <col min="2047" max="2047" width="8.875" style="80" customWidth="1"/>
    <col min="2048" max="2048" width="9.75" style="80" customWidth="1"/>
    <col min="2049" max="2049" width="10.75" style="80" bestFit="1" customWidth="1"/>
    <col min="2050" max="2050" width="13.25" style="80" bestFit="1" customWidth="1"/>
    <col min="2051" max="2051" width="7.625" style="80" bestFit="1" customWidth="1"/>
    <col min="2052" max="2052" width="8.5" style="80" customWidth="1"/>
    <col min="2053" max="2053" width="6.125" style="80" bestFit="1" customWidth="1"/>
    <col min="2054" max="2054" width="9" style="80" customWidth="1"/>
    <col min="2055" max="2055" width="7.5" style="80" bestFit="1" customWidth="1"/>
    <col min="2056" max="2056" width="8.75" style="80" customWidth="1"/>
    <col min="2057" max="2057" width="7.875" style="80" bestFit="1" customWidth="1"/>
    <col min="2058" max="2058" width="9" style="80" customWidth="1"/>
    <col min="2059" max="2059" width="8.125" style="80" bestFit="1" customWidth="1"/>
    <col min="2060" max="2060" width="8.875" style="80" customWidth="1"/>
    <col min="2061" max="2061" width="8.5" style="80" bestFit="1" customWidth="1"/>
    <col min="2062" max="2062" width="9" style="80" customWidth="1"/>
    <col min="2063" max="2063" width="8.5" style="80" bestFit="1" customWidth="1"/>
    <col min="2064" max="2064" width="8.75" style="80" customWidth="1"/>
    <col min="2065" max="2065" width="9.125" style="80" customWidth="1"/>
    <col min="2066" max="2302" width="9" style="80"/>
    <col min="2303" max="2303" width="8.875" style="80" customWidth="1"/>
    <col min="2304" max="2304" width="9.75" style="80" customWidth="1"/>
    <col min="2305" max="2305" width="10.75" style="80" bestFit="1" customWidth="1"/>
    <col min="2306" max="2306" width="13.25" style="80" bestFit="1" customWidth="1"/>
    <col min="2307" max="2307" width="7.625" style="80" bestFit="1" customWidth="1"/>
    <col min="2308" max="2308" width="8.5" style="80" customWidth="1"/>
    <col min="2309" max="2309" width="6.125" style="80" bestFit="1" customWidth="1"/>
    <col min="2310" max="2310" width="9" style="80" customWidth="1"/>
    <col min="2311" max="2311" width="7.5" style="80" bestFit="1" customWidth="1"/>
    <col min="2312" max="2312" width="8.75" style="80" customWidth="1"/>
    <col min="2313" max="2313" width="7.875" style="80" bestFit="1" customWidth="1"/>
    <col min="2314" max="2314" width="9" style="80" customWidth="1"/>
    <col min="2315" max="2315" width="8.125" style="80" bestFit="1" customWidth="1"/>
    <col min="2316" max="2316" width="8.875" style="80" customWidth="1"/>
    <col min="2317" max="2317" width="8.5" style="80" bestFit="1" customWidth="1"/>
    <col min="2318" max="2318" width="9" style="80" customWidth="1"/>
    <col min="2319" max="2319" width="8.5" style="80" bestFit="1" customWidth="1"/>
    <col min="2320" max="2320" width="8.75" style="80" customWidth="1"/>
    <col min="2321" max="2321" width="9.125" style="80" customWidth="1"/>
    <col min="2322" max="2558" width="9" style="80"/>
    <col min="2559" max="2559" width="8.875" style="80" customWidth="1"/>
    <col min="2560" max="2560" width="9.75" style="80" customWidth="1"/>
    <col min="2561" max="2561" width="10.75" style="80" bestFit="1" customWidth="1"/>
    <col min="2562" max="2562" width="13.25" style="80" bestFit="1" customWidth="1"/>
    <col min="2563" max="2563" width="7.625" style="80" bestFit="1" customWidth="1"/>
    <col min="2564" max="2564" width="8.5" style="80" customWidth="1"/>
    <col min="2565" max="2565" width="6.125" style="80" bestFit="1" customWidth="1"/>
    <col min="2566" max="2566" width="9" style="80" customWidth="1"/>
    <col min="2567" max="2567" width="7.5" style="80" bestFit="1" customWidth="1"/>
    <col min="2568" max="2568" width="8.75" style="80" customWidth="1"/>
    <col min="2569" max="2569" width="7.875" style="80" bestFit="1" customWidth="1"/>
    <col min="2570" max="2570" width="9" style="80" customWidth="1"/>
    <col min="2571" max="2571" width="8.125" style="80" bestFit="1" customWidth="1"/>
    <col min="2572" max="2572" width="8.875" style="80" customWidth="1"/>
    <col min="2573" max="2573" width="8.5" style="80" bestFit="1" customWidth="1"/>
    <col min="2574" max="2574" width="9" style="80" customWidth="1"/>
    <col min="2575" max="2575" width="8.5" style="80" bestFit="1" customWidth="1"/>
    <col min="2576" max="2576" width="8.75" style="80" customWidth="1"/>
    <col min="2577" max="2577" width="9.125" style="80" customWidth="1"/>
    <col min="2578" max="2814" width="9" style="80"/>
    <col min="2815" max="2815" width="8.875" style="80" customWidth="1"/>
    <col min="2816" max="2816" width="9.75" style="80" customWidth="1"/>
    <col min="2817" max="2817" width="10.75" style="80" bestFit="1" customWidth="1"/>
    <col min="2818" max="2818" width="13.25" style="80" bestFit="1" customWidth="1"/>
    <col min="2819" max="2819" width="7.625" style="80" bestFit="1" customWidth="1"/>
    <col min="2820" max="2820" width="8.5" style="80" customWidth="1"/>
    <col min="2821" max="2821" width="6.125" style="80" bestFit="1" customWidth="1"/>
    <col min="2822" max="2822" width="9" style="80" customWidth="1"/>
    <col min="2823" max="2823" width="7.5" style="80" bestFit="1" customWidth="1"/>
    <col min="2824" max="2824" width="8.75" style="80" customWidth="1"/>
    <col min="2825" max="2825" width="7.875" style="80" bestFit="1" customWidth="1"/>
    <col min="2826" max="2826" width="9" style="80" customWidth="1"/>
    <col min="2827" max="2827" width="8.125" style="80" bestFit="1" customWidth="1"/>
    <col min="2828" max="2828" width="8.875" style="80" customWidth="1"/>
    <col min="2829" max="2829" width="8.5" style="80" bestFit="1" customWidth="1"/>
    <col min="2830" max="2830" width="9" style="80" customWidth="1"/>
    <col min="2831" max="2831" width="8.5" style="80" bestFit="1" customWidth="1"/>
    <col min="2832" max="2832" width="8.75" style="80" customWidth="1"/>
    <col min="2833" max="2833" width="9.125" style="80" customWidth="1"/>
    <col min="2834" max="3070" width="9" style="80"/>
    <col min="3071" max="3071" width="8.875" style="80" customWidth="1"/>
    <col min="3072" max="3072" width="9.75" style="80" customWidth="1"/>
    <col min="3073" max="3073" width="10.75" style="80" bestFit="1" customWidth="1"/>
    <col min="3074" max="3074" width="13.25" style="80" bestFit="1" customWidth="1"/>
    <col min="3075" max="3075" width="7.625" style="80" bestFit="1" customWidth="1"/>
    <col min="3076" max="3076" width="8.5" style="80" customWidth="1"/>
    <col min="3077" max="3077" width="6.125" style="80" bestFit="1" customWidth="1"/>
    <col min="3078" max="3078" width="9" style="80" customWidth="1"/>
    <col min="3079" max="3079" width="7.5" style="80" bestFit="1" customWidth="1"/>
    <col min="3080" max="3080" width="8.75" style="80" customWidth="1"/>
    <col min="3081" max="3081" width="7.875" style="80" bestFit="1" customWidth="1"/>
    <col min="3082" max="3082" width="9" style="80" customWidth="1"/>
    <col min="3083" max="3083" width="8.125" style="80" bestFit="1" customWidth="1"/>
    <col min="3084" max="3084" width="8.875" style="80" customWidth="1"/>
    <col min="3085" max="3085" width="8.5" style="80" bestFit="1" customWidth="1"/>
    <col min="3086" max="3086" width="9" style="80" customWidth="1"/>
    <col min="3087" max="3087" width="8.5" style="80" bestFit="1" customWidth="1"/>
    <col min="3088" max="3088" width="8.75" style="80" customWidth="1"/>
    <col min="3089" max="3089" width="9.125" style="80" customWidth="1"/>
    <col min="3090" max="3326" width="9" style="80"/>
    <col min="3327" max="3327" width="8.875" style="80" customWidth="1"/>
    <col min="3328" max="3328" width="9.75" style="80" customWidth="1"/>
    <col min="3329" max="3329" width="10.75" style="80" bestFit="1" customWidth="1"/>
    <col min="3330" max="3330" width="13.25" style="80" bestFit="1" customWidth="1"/>
    <col min="3331" max="3331" width="7.625" style="80" bestFit="1" customWidth="1"/>
    <col min="3332" max="3332" width="8.5" style="80" customWidth="1"/>
    <col min="3333" max="3333" width="6.125" style="80" bestFit="1" customWidth="1"/>
    <col min="3334" max="3334" width="9" style="80" customWidth="1"/>
    <col min="3335" max="3335" width="7.5" style="80" bestFit="1" customWidth="1"/>
    <col min="3336" max="3336" width="8.75" style="80" customWidth="1"/>
    <col min="3337" max="3337" width="7.875" style="80" bestFit="1" customWidth="1"/>
    <col min="3338" max="3338" width="9" style="80" customWidth="1"/>
    <col min="3339" max="3339" width="8.125" style="80" bestFit="1" customWidth="1"/>
    <col min="3340" max="3340" width="8.875" style="80" customWidth="1"/>
    <col min="3341" max="3341" width="8.5" style="80" bestFit="1" customWidth="1"/>
    <col min="3342" max="3342" width="9" style="80" customWidth="1"/>
    <col min="3343" max="3343" width="8.5" style="80" bestFit="1" customWidth="1"/>
    <col min="3344" max="3344" width="8.75" style="80" customWidth="1"/>
    <col min="3345" max="3345" width="9.125" style="80" customWidth="1"/>
    <col min="3346" max="3582" width="9" style="80"/>
    <col min="3583" max="3583" width="8.875" style="80" customWidth="1"/>
    <col min="3584" max="3584" width="9.75" style="80" customWidth="1"/>
    <col min="3585" max="3585" width="10.75" style="80" bestFit="1" customWidth="1"/>
    <col min="3586" max="3586" width="13.25" style="80" bestFit="1" customWidth="1"/>
    <col min="3587" max="3587" width="7.625" style="80" bestFit="1" customWidth="1"/>
    <col min="3588" max="3588" width="8.5" style="80" customWidth="1"/>
    <col min="3589" max="3589" width="6.125" style="80" bestFit="1" customWidth="1"/>
    <col min="3590" max="3590" width="9" style="80" customWidth="1"/>
    <col min="3591" max="3591" width="7.5" style="80" bestFit="1" customWidth="1"/>
    <col min="3592" max="3592" width="8.75" style="80" customWidth="1"/>
    <col min="3593" max="3593" width="7.875" style="80" bestFit="1" customWidth="1"/>
    <col min="3594" max="3594" width="9" style="80" customWidth="1"/>
    <col min="3595" max="3595" width="8.125" style="80" bestFit="1" customWidth="1"/>
    <col min="3596" max="3596" width="8.875" style="80" customWidth="1"/>
    <col min="3597" max="3597" width="8.5" style="80" bestFit="1" customWidth="1"/>
    <col min="3598" max="3598" width="9" style="80" customWidth="1"/>
    <col min="3599" max="3599" width="8.5" style="80" bestFit="1" customWidth="1"/>
    <col min="3600" max="3600" width="8.75" style="80" customWidth="1"/>
    <col min="3601" max="3601" width="9.125" style="80" customWidth="1"/>
    <col min="3602" max="3838" width="9" style="80"/>
    <col min="3839" max="3839" width="8.875" style="80" customWidth="1"/>
    <col min="3840" max="3840" width="9.75" style="80" customWidth="1"/>
    <col min="3841" max="3841" width="10.75" style="80" bestFit="1" customWidth="1"/>
    <col min="3842" max="3842" width="13.25" style="80" bestFit="1" customWidth="1"/>
    <col min="3843" max="3843" width="7.625" style="80" bestFit="1" customWidth="1"/>
    <col min="3844" max="3844" width="8.5" style="80" customWidth="1"/>
    <col min="3845" max="3845" width="6.125" style="80" bestFit="1" customWidth="1"/>
    <col min="3846" max="3846" width="9" style="80" customWidth="1"/>
    <col min="3847" max="3847" width="7.5" style="80" bestFit="1" customWidth="1"/>
    <col min="3848" max="3848" width="8.75" style="80" customWidth="1"/>
    <col min="3849" max="3849" width="7.875" style="80" bestFit="1" customWidth="1"/>
    <col min="3850" max="3850" width="9" style="80" customWidth="1"/>
    <col min="3851" max="3851" width="8.125" style="80" bestFit="1" customWidth="1"/>
    <col min="3852" max="3852" width="8.875" style="80" customWidth="1"/>
    <col min="3853" max="3853" width="8.5" style="80" bestFit="1" customWidth="1"/>
    <col min="3854" max="3854" width="9" style="80" customWidth="1"/>
    <col min="3855" max="3855" width="8.5" style="80" bestFit="1" customWidth="1"/>
    <col min="3856" max="3856" width="8.75" style="80" customWidth="1"/>
    <col min="3857" max="3857" width="9.125" style="80" customWidth="1"/>
    <col min="3858" max="4094" width="9" style="80"/>
    <col min="4095" max="4095" width="8.875" style="80" customWidth="1"/>
    <col min="4096" max="4096" width="9.75" style="80" customWidth="1"/>
    <col min="4097" max="4097" width="10.75" style="80" bestFit="1" customWidth="1"/>
    <col min="4098" max="4098" width="13.25" style="80" bestFit="1" customWidth="1"/>
    <col min="4099" max="4099" width="7.625" style="80" bestFit="1" customWidth="1"/>
    <col min="4100" max="4100" width="8.5" style="80" customWidth="1"/>
    <col min="4101" max="4101" width="6.125" style="80" bestFit="1" customWidth="1"/>
    <col min="4102" max="4102" width="9" style="80" customWidth="1"/>
    <col min="4103" max="4103" width="7.5" style="80" bestFit="1" customWidth="1"/>
    <col min="4104" max="4104" width="8.75" style="80" customWidth="1"/>
    <col min="4105" max="4105" width="7.875" style="80" bestFit="1" customWidth="1"/>
    <col min="4106" max="4106" width="9" style="80" customWidth="1"/>
    <col min="4107" max="4107" width="8.125" style="80" bestFit="1" customWidth="1"/>
    <col min="4108" max="4108" width="8.875" style="80" customWidth="1"/>
    <col min="4109" max="4109" width="8.5" style="80" bestFit="1" customWidth="1"/>
    <col min="4110" max="4110" width="9" style="80" customWidth="1"/>
    <col min="4111" max="4111" width="8.5" style="80" bestFit="1" customWidth="1"/>
    <col min="4112" max="4112" width="8.75" style="80" customWidth="1"/>
    <col min="4113" max="4113" width="9.125" style="80" customWidth="1"/>
    <col min="4114" max="4350" width="9" style="80"/>
    <col min="4351" max="4351" width="8.875" style="80" customWidth="1"/>
    <col min="4352" max="4352" width="9.75" style="80" customWidth="1"/>
    <col min="4353" max="4353" width="10.75" style="80" bestFit="1" customWidth="1"/>
    <col min="4354" max="4354" width="13.25" style="80" bestFit="1" customWidth="1"/>
    <col min="4355" max="4355" width="7.625" style="80" bestFit="1" customWidth="1"/>
    <col min="4356" max="4356" width="8.5" style="80" customWidth="1"/>
    <col min="4357" max="4357" width="6.125" style="80" bestFit="1" customWidth="1"/>
    <col min="4358" max="4358" width="9" style="80" customWidth="1"/>
    <col min="4359" max="4359" width="7.5" style="80" bestFit="1" customWidth="1"/>
    <col min="4360" max="4360" width="8.75" style="80" customWidth="1"/>
    <col min="4361" max="4361" width="7.875" style="80" bestFit="1" customWidth="1"/>
    <col min="4362" max="4362" width="9" style="80" customWidth="1"/>
    <col min="4363" max="4363" width="8.125" style="80" bestFit="1" customWidth="1"/>
    <col min="4364" max="4364" width="8.875" style="80" customWidth="1"/>
    <col min="4365" max="4365" width="8.5" style="80" bestFit="1" customWidth="1"/>
    <col min="4366" max="4366" width="9" style="80" customWidth="1"/>
    <col min="4367" max="4367" width="8.5" style="80" bestFit="1" customWidth="1"/>
    <col min="4368" max="4368" width="8.75" style="80" customWidth="1"/>
    <col min="4369" max="4369" width="9.125" style="80" customWidth="1"/>
    <col min="4370" max="4606" width="9" style="80"/>
    <col min="4607" max="4607" width="8.875" style="80" customWidth="1"/>
    <col min="4608" max="4608" width="9.75" style="80" customWidth="1"/>
    <col min="4609" max="4609" width="10.75" style="80" bestFit="1" customWidth="1"/>
    <col min="4610" max="4610" width="13.25" style="80" bestFit="1" customWidth="1"/>
    <col min="4611" max="4611" width="7.625" style="80" bestFit="1" customWidth="1"/>
    <col min="4612" max="4612" width="8.5" style="80" customWidth="1"/>
    <col min="4613" max="4613" width="6.125" style="80" bestFit="1" customWidth="1"/>
    <col min="4614" max="4614" width="9" style="80" customWidth="1"/>
    <col min="4615" max="4615" width="7.5" style="80" bestFit="1" customWidth="1"/>
    <col min="4616" max="4616" width="8.75" style="80" customWidth="1"/>
    <col min="4617" max="4617" width="7.875" style="80" bestFit="1" customWidth="1"/>
    <col min="4618" max="4618" width="9" style="80" customWidth="1"/>
    <col min="4619" max="4619" width="8.125" style="80" bestFit="1" customWidth="1"/>
    <col min="4620" max="4620" width="8.875" style="80" customWidth="1"/>
    <col min="4621" max="4621" width="8.5" style="80" bestFit="1" customWidth="1"/>
    <col min="4622" max="4622" width="9" style="80" customWidth="1"/>
    <col min="4623" max="4623" width="8.5" style="80" bestFit="1" customWidth="1"/>
    <col min="4624" max="4624" width="8.75" style="80" customWidth="1"/>
    <col min="4625" max="4625" width="9.125" style="80" customWidth="1"/>
    <col min="4626" max="4862" width="9" style="80"/>
    <col min="4863" max="4863" width="8.875" style="80" customWidth="1"/>
    <col min="4864" max="4864" width="9.75" style="80" customWidth="1"/>
    <col min="4865" max="4865" width="10.75" style="80" bestFit="1" customWidth="1"/>
    <col min="4866" max="4866" width="13.25" style="80" bestFit="1" customWidth="1"/>
    <col min="4867" max="4867" width="7.625" style="80" bestFit="1" customWidth="1"/>
    <col min="4868" max="4868" width="8.5" style="80" customWidth="1"/>
    <col min="4869" max="4869" width="6.125" style="80" bestFit="1" customWidth="1"/>
    <col min="4870" max="4870" width="9" style="80" customWidth="1"/>
    <col min="4871" max="4871" width="7.5" style="80" bestFit="1" customWidth="1"/>
    <col min="4872" max="4872" width="8.75" style="80" customWidth="1"/>
    <col min="4873" max="4873" width="7.875" style="80" bestFit="1" customWidth="1"/>
    <col min="4874" max="4874" width="9" style="80" customWidth="1"/>
    <col min="4875" max="4875" width="8.125" style="80" bestFit="1" customWidth="1"/>
    <col min="4876" max="4876" width="8.875" style="80" customWidth="1"/>
    <col min="4877" max="4877" width="8.5" style="80" bestFit="1" customWidth="1"/>
    <col min="4878" max="4878" width="9" style="80" customWidth="1"/>
    <col min="4879" max="4879" width="8.5" style="80" bestFit="1" customWidth="1"/>
    <col min="4880" max="4880" width="8.75" style="80" customWidth="1"/>
    <col min="4881" max="4881" width="9.125" style="80" customWidth="1"/>
    <col min="4882" max="5118" width="9" style="80"/>
    <col min="5119" max="5119" width="8.875" style="80" customWidth="1"/>
    <col min="5120" max="5120" width="9.75" style="80" customWidth="1"/>
    <col min="5121" max="5121" width="10.75" style="80" bestFit="1" customWidth="1"/>
    <col min="5122" max="5122" width="13.25" style="80" bestFit="1" customWidth="1"/>
    <col min="5123" max="5123" width="7.625" style="80" bestFit="1" customWidth="1"/>
    <col min="5124" max="5124" width="8.5" style="80" customWidth="1"/>
    <col min="5125" max="5125" width="6.125" style="80" bestFit="1" customWidth="1"/>
    <col min="5126" max="5126" width="9" style="80" customWidth="1"/>
    <col min="5127" max="5127" width="7.5" style="80" bestFit="1" customWidth="1"/>
    <col min="5128" max="5128" width="8.75" style="80" customWidth="1"/>
    <col min="5129" max="5129" width="7.875" style="80" bestFit="1" customWidth="1"/>
    <col min="5130" max="5130" width="9" style="80" customWidth="1"/>
    <col min="5131" max="5131" width="8.125" style="80" bestFit="1" customWidth="1"/>
    <col min="5132" max="5132" width="8.875" style="80" customWidth="1"/>
    <col min="5133" max="5133" width="8.5" style="80" bestFit="1" customWidth="1"/>
    <col min="5134" max="5134" width="9" style="80" customWidth="1"/>
    <col min="5135" max="5135" width="8.5" style="80" bestFit="1" customWidth="1"/>
    <col min="5136" max="5136" width="8.75" style="80" customWidth="1"/>
    <col min="5137" max="5137" width="9.125" style="80" customWidth="1"/>
    <col min="5138" max="5374" width="9" style="80"/>
    <col min="5375" max="5375" width="8.875" style="80" customWidth="1"/>
    <col min="5376" max="5376" width="9.75" style="80" customWidth="1"/>
    <col min="5377" max="5377" width="10.75" style="80" bestFit="1" customWidth="1"/>
    <col min="5378" max="5378" width="13.25" style="80" bestFit="1" customWidth="1"/>
    <col min="5379" max="5379" width="7.625" style="80" bestFit="1" customWidth="1"/>
    <col min="5380" max="5380" width="8.5" style="80" customWidth="1"/>
    <col min="5381" max="5381" width="6.125" style="80" bestFit="1" customWidth="1"/>
    <col min="5382" max="5382" width="9" style="80" customWidth="1"/>
    <col min="5383" max="5383" width="7.5" style="80" bestFit="1" customWidth="1"/>
    <col min="5384" max="5384" width="8.75" style="80" customWidth="1"/>
    <col min="5385" max="5385" width="7.875" style="80" bestFit="1" customWidth="1"/>
    <col min="5386" max="5386" width="9" style="80" customWidth="1"/>
    <col min="5387" max="5387" width="8.125" style="80" bestFit="1" customWidth="1"/>
    <col min="5388" max="5388" width="8.875" style="80" customWidth="1"/>
    <col min="5389" max="5389" width="8.5" style="80" bestFit="1" customWidth="1"/>
    <col min="5390" max="5390" width="9" style="80" customWidth="1"/>
    <col min="5391" max="5391" width="8.5" style="80" bestFit="1" customWidth="1"/>
    <col min="5392" max="5392" width="8.75" style="80" customWidth="1"/>
    <col min="5393" max="5393" width="9.125" style="80" customWidth="1"/>
    <col min="5394" max="5630" width="9" style="80"/>
    <col min="5631" max="5631" width="8.875" style="80" customWidth="1"/>
    <col min="5632" max="5632" width="9.75" style="80" customWidth="1"/>
    <col min="5633" max="5633" width="10.75" style="80" bestFit="1" customWidth="1"/>
    <col min="5634" max="5634" width="13.25" style="80" bestFit="1" customWidth="1"/>
    <col min="5635" max="5635" width="7.625" style="80" bestFit="1" customWidth="1"/>
    <col min="5636" max="5636" width="8.5" style="80" customWidth="1"/>
    <col min="5637" max="5637" width="6.125" style="80" bestFit="1" customWidth="1"/>
    <col min="5638" max="5638" width="9" style="80" customWidth="1"/>
    <col min="5639" max="5639" width="7.5" style="80" bestFit="1" customWidth="1"/>
    <col min="5640" max="5640" width="8.75" style="80" customWidth="1"/>
    <col min="5641" max="5641" width="7.875" style="80" bestFit="1" customWidth="1"/>
    <col min="5642" max="5642" width="9" style="80" customWidth="1"/>
    <col min="5643" max="5643" width="8.125" style="80" bestFit="1" customWidth="1"/>
    <col min="5644" max="5644" width="8.875" style="80" customWidth="1"/>
    <col min="5645" max="5645" width="8.5" style="80" bestFit="1" customWidth="1"/>
    <col min="5646" max="5646" width="9" style="80" customWidth="1"/>
    <col min="5647" max="5647" width="8.5" style="80" bestFit="1" customWidth="1"/>
    <col min="5648" max="5648" width="8.75" style="80" customWidth="1"/>
    <col min="5649" max="5649" width="9.125" style="80" customWidth="1"/>
    <col min="5650" max="5886" width="9" style="80"/>
    <col min="5887" max="5887" width="8.875" style="80" customWidth="1"/>
    <col min="5888" max="5888" width="9.75" style="80" customWidth="1"/>
    <col min="5889" max="5889" width="10.75" style="80" bestFit="1" customWidth="1"/>
    <col min="5890" max="5890" width="13.25" style="80" bestFit="1" customWidth="1"/>
    <col min="5891" max="5891" width="7.625" style="80" bestFit="1" customWidth="1"/>
    <col min="5892" max="5892" width="8.5" style="80" customWidth="1"/>
    <col min="5893" max="5893" width="6.125" style="80" bestFit="1" customWidth="1"/>
    <col min="5894" max="5894" width="9" style="80" customWidth="1"/>
    <col min="5895" max="5895" width="7.5" style="80" bestFit="1" customWidth="1"/>
    <col min="5896" max="5896" width="8.75" style="80" customWidth="1"/>
    <col min="5897" max="5897" width="7.875" style="80" bestFit="1" customWidth="1"/>
    <col min="5898" max="5898" width="9" style="80" customWidth="1"/>
    <col min="5899" max="5899" width="8.125" style="80" bestFit="1" customWidth="1"/>
    <col min="5900" max="5900" width="8.875" style="80" customWidth="1"/>
    <col min="5901" max="5901" width="8.5" style="80" bestFit="1" customWidth="1"/>
    <col min="5902" max="5902" width="9" style="80" customWidth="1"/>
    <col min="5903" max="5903" width="8.5" style="80" bestFit="1" customWidth="1"/>
    <col min="5904" max="5904" width="8.75" style="80" customWidth="1"/>
    <col min="5905" max="5905" width="9.125" style="80" customWidth="1"/>
    <col min="5906" max="6142" width="9" style="80"/>
    <col min="6143" max="6143" width="8.875" style="80" customWidth="1"/>
    <col min="6144" max="6144" width="9.75" style="80" customWidth="1"/>
    <col min="6145" max="6145" width="10.75" style="80" bestFit="1" customWidth="1"/>
    <col min="6146" max="6146" width="13.25" style="80" bestFit="1" customWidth="1"/>
    <col min="6147" max="6147" width="7.625" style="80" bestFit="1" customWidth="1"/>
    <col min="6148" max="6148" width="8.5" style="80" customWidth="1"/>
    <col min="6149" max="6149" width="6.125" style="80" bestFit="1" customWidth="1"/>
    <col min="6150" max="6150" width="9" style="80" customWidth="1"/>
    <col min="6151" max="6151" width="7.5" style="80" bestFit="1" customWidth="1"/>
    <col min="6152" max="6152" width="8.75" style="80" customWidth="1"/>
    <col min="6153" max="6153" width="7.875" style="80" bestFit="1" customWidth="1"/>
    <col min="6154" max="6154" width="9" style="80" customWidth="1"/>
    <col min="6155" max="6155" width="8.125" style="80" bestFit="1" customWidth="1"/>
    <col min="6156" max="6156" width="8.875" style="80" customWidth="1"/>
    <col min="6157" max="6157" width="8.5" style="80" bestFit="1" customWidth="1"/>
    <col min="6158" max="6158" width="9" style="80" customWidth="1"/>
    <col min="6159" max="6159" width="8.5" style="80" bestFit="1" customWidth="1"/>
    <col min="6160" max="6160" width="8.75" style="80" customWidth="1"/>
    <col min="6161" max="6161" width="9.125" style="80" customWidth="1"/>
    <col min="6162" max="6398" width="9" style="80"/>
    <col min="6399" max="6399" width="8.875" style="80" customWidth="1"/>
    <col min="6400" max="6400" width="9.75" style="80" customWidth="1"/>
    <col min="6401" max="6401" width="10.75" style="80" bestFit="1" customWidth="1"/>
    <col min="6402" max="6402" width="13.25" style="80" bestFit="1" customWidth="1"/>
    <col min="6403" max="6403" width="7.625" style="80" bestFit="1" customWidth="1"/>
    <col min="6404" max="6404" width="8.5" style="80" customWidth="1"/>
    <col min="6405" max="6405" width="6.125" style="80" bestFit="1" customWidth="1"/>
    <col min="6406" max="6406" width="9" style="80" customWidth="1"/>
    <col min="6407" max="6407" width="7.5" style="80" bestFit="1" customWidth="1"/>
    <col min="6408" max="6408" width="8.75" style="80" customWidth="1"/>
    <col min="6409" max="6409" width="7.875" style="80" bestFit="1" customWidth="1"/>
    <col min="6410" max="6410" width="9" style="80" customWidth="1"/>
    <col min="6411" max="6411" width="8.125" style="80" bestFit="1" customWidth="1"/>
    <col min="6412" max="6412" width="8.875" style="80" customWidth="1"/>
    <col min="6413" max="6413" width="8.5" style="80" bestFit="1" customWidth="1"/>
    <col min="6414" max="6414" width="9" style="80" customWidth="1"/>
    <col min="6415" max="6415" width="8.5" style="80" bestFit="1" customWidth="1"/>
    <col min="6416" max="6416" width="8.75" style="80" customWidth="1"/>
    <col min="6417" max="6417" width="9.125" style="80" customWidth="1"/>
    <col min="6418" max="6654" width="9" style="80"/>
    <col min="6655" max="6655" width="8.875" style="80" customWidth="1"/>
    <col min="6656" max="6656" width="9.75" style="80" customWidth="1"/>
    <col min="6657" max="6657" width="10.75" style="80" bestFit="1" customWidth="1"/>
    <col min="6658" max="6658" width="13.25" style="80" bestFit="1" customWidth="1"/>
    <col min="6659" max="6659" width="7.625" style="80" bestFit="1" customWidth="1"/>
    <col min="6660" max="6660" width="8.5" style="80" customWidth="1"/>
    <col min="6661" max="6661" width="6.125" style="80" bestFit="1" customWidth="1"/>
    <col min="6662" max="6662" width="9" style="80" customWidth="1"/>
    <col min="6663" max="6663" width="7.5" style="80" bestFit="1" customWidth="1"/>
    <col min="6664" max="6664" width="8.75" style="80" customWidth="1"/>
    <col min="6665" max="6665" width="7.875" style="80" bestFit="1" customWidth="1"/>
    <col min="6666" max="6666" width="9" style="80" customWidth="1"/>
    <col min="6667" max="6667" width="8.125" style="80" bestFit="1" customWidth="1"/>
    <col min="6668" max="6668" width="8.875" style="80" customWidth="1"/>
    <col min="6669" max="6669" width="8.5" style="80" bestFit="1" customWidth="1"/>
    <col min="6670" max="6670" width="9" style="80" customWidth="1"/>
    <col min="6671" max="6671" width="8.5" style="80" bestFit="1" customWidth="1"/>
    <col min="6672" max="6672" width="8.75" style="80" customWidth="1"/>
    <col min="6673" max="6673" width="9.125" style="80" customWidth="1"/>
    <col min="6674" max="6910" width="9" style="80"/>
    <col min="6911" max="6911" width="8.875" style="80" customWidth="1"/>
    <col min="6912" max="6912" width="9.75" style="80" customWidth="1"/>
    <col min="6913" max="6913" width="10.75" style="80" bestFit="1" customWidth="1"/>
    <col min="6914" max="6914" width="13.25" style="80" bestFit="1" customWidth="1"/>
    <col min="6915" max="6915" width="7.625" style="80" bestFit="1" customWidth="1"/>
    <col min="6916" max="6916" width="8.5" style="80" customWidth="1"/>
    <col min="6917" max="6917" width="6.125" style="80" bestFit="1" customWidth="1"/>
    <col min="6918" max="6918" width="9" style="80" customWidth="1"/>
    <col min="6919" max="6919" width="7.5" style="80" bestFit="1" customWidth="1"/>
    <col min="6920" max="6920" width="8.75" style="80" customWidth="1"/>
    <col min="6921" max="6921" width="7.875" style="80" bestFit="1" customWidth="1"/>
    <col min="6922" max="6922" width="9" style="80" customWidth="1"/>
    <col min="6923" max="6923" width="8.125" style="80" bestFit="1" customWidth="1"/>
    <col min="6924" max="6924" width="8.875" style="80" customWidth="1"/>
    <col min="6925" max="6925" width="8.5" style="80" bestFit="1" customWidth="1"/>
    <col min="6926" max="6926" width="9" style="80" customWidth="1"/>
    <col min="6927" max="6927" width="8.5" style="80" bestFit="1" customWidth="1"/>
    <col min="6928" max="6928" width="8.75" style="80" customWidth="1"/>
    <col min="6929" max="6929" width="9.125" style="80" customWidth="1"/>
    <col min="6930" max="7166" width="9" style="80"/>
    <col min="7167" max="7167" width="8.875" style="80" customWidth="1"/>
    <col min="7168" max="7168" width="9.75" style="80" customWidth="1"/>
    <col min="7169" max="7169" width="10.75" style="80" bestFit="1" customWidth="1"/>
    <col min="7170" max="7170" width="13.25" style="80" bestFit="1" customWidth="1"/>
    <col min="7171" max="7171" width="7.625" style="80" bestFit="1" customWidth="1"/>
    <col min="7172" max="7172" width="8.5" style="80" customWidth="1"/>
    <col min="7173" max="7173" width="6.125" style="80" bestFit="1" customWidth="1"/>
    <col min="7174" max="7174" width="9" style="80" customWidth="1"/>
    <col min="7175" max="7175" width="7.5" style="80" bestFit="1" customWidth="1"/>
    <col min="7176" max="7176" width="8.75" style="80" customWidth="1"/>
    <col min="7177" max="7177" width="7.875" style="80" bestFit="1" customWidth="1"/>
    <col min="7178" max="7178" width="9" style="80" customWidth="1"/>
    <col min="7179" max="7179" width="8.125" style="80" bestFit="1" customWidth="1"/>
    <col min="7180" max="7180" width="8.875" style="80" customWidth="1"/>
    <col min="7181" max="7181" width="8.5" style="80" bestFit="1" customWidth="1"/>
    <col min="7182" max="7182" width="9" style="80" customWidth="1"/>
    <col min="7183" max="7183" width="8.5" style="80" bestFit="1" customWidth="1"/>
    <col min="7184" max="7184" width="8.75" style="80" customWidth="1"/>
    <col min="7185" max="7185" width="9.125" style="80" customWidth="1"/>
    <col min="7186" max="7422" width="9" style="80"/>
    <col min="7423" max="7423" width="8.875" style="80" customWidth="1"/>
    <col min="7424" max="7424" width="9.75" style="80" customWidth="1"/>
    <col min="7425" max="7425" width="10.75" style="80" bestFit="1" customWidth="1"/>
    <col min="7426" max="7426" width="13.25" style="80" bestFit="1" customWidth="1"/>
    <col min="7427" max="7427" width="7.625" style="80" bestFit="1" customWidth="1"/>
    <col min="7428" max="7428" width="8.5" style="80" customWidth="1"/>
    <col min="7429" max="7429" width="6.125" style="80" bestFit="1" customWidth="1"/>
    <col min="7430" max="7430" width="9" style="80" customWidth="1"/>
    <col min="7431" max="7431" width="7.5" style="80" bestFit="1" customWidth="1"/>
    <col min="7432" max="7432" width="8.75" style="80" customWidth="1"/>
    <col min="7433" max="7433" width="7.875" style="80" bestFit="1" customWidth="1"/>
    <col min="7434" max="7434" width="9" style="80" customWidth="1"/>
    <col min="7435" max="7435" width="8.125" style="80" bestFit="1" customWidth="1"/>
    <col min="7436" max="7436" width="8.875" style="80" customWidth="1"/>
    <col min="7437" max="7437" width="8.5" style="80" bestFit="1" customWidth="1"/>
    <col min="7438" max="7438" width="9" style="80" customWidth="1"/>
    <col min="7439" max="7439" width="8.5" style="80" bestFit="1" customWidth="1"/>
    <col min="7440" max="7440" width="8.75" style="80" customWidth="1"/>
    <col min="7441" max="7441" width="9.125" style="80" customWidth="1"/>
    <col min="7442" max="7678" width="9" style="80"/>
    <col min="7679" max="7679" width="8.875" style="80" customWidth="1"/>
    <col min="7680" max="7680" width="9.75" style="80" customWidth="1"/>
    <col min="7681" max="7681" width="10.75" style="80" bestFit="1" customWidth="1"/>
    <col min="7682" max="7682" width="13.25" style="80" bestFit="1" customWidth="1"/>
    <col min="7683" max="7683" width="7.625" style="80" bestFit="1" customWidth="1"/>
    <col min="7684" max="7684" width="8.5" style="80" customWidth="1"/>
    <col min="7685" max="7685" width="6.125" style="80" bestFit="1" customWidth="1"/>
    <col min="7686" max="7686" width="9" style="80" customWidth="1"/>
    <col min="7687" max="7687" width="7.5" style="80" bestFit="1" customWidth="1"/>
    <col min="7688" max="7688" width="8.75" style="80" customWidth="1"/>
    <col min="7689" max="7689" width="7.875" style="80" bestFit="1" customWidth="1"/>
    <col min="7690" max="7690" width="9" style="80" customWidth="1"/>
    <col min="7691" max="7691" width="8.125" style="80" bestFit="1" customWidth="1"/>
    <col min="7692" max="7692" width="8.875" style="80" customWidth="1"/>
    <col min="7693" max="7693" width="8.5" style="80" bestFit="1" customWidth="1"/>
    <col min="7694" max="7694" width="9" style="80" customWidth="1"/>
    <col min="7695" max="7695" width="8.5" style="80" bestFit="1" customWidth="1"/>
    <col min="7696" max="7696" width="8.75" style="80" customWidth="1"/>
    <col min="7697" max="7697" width="9.125" style="80" customWidth="1"/>
    <col min="7698" max="7934" width="9" style="80"/>
    <col min="7935" max="7935" width="8.875" style="80" customWidth="1"/>
    <col min="7936" max="7936" width="9.75" style="80" customWidth="1"/>
    <col min="7937" max="7937" width="10.75" style="80" bestFit="1" customWidth="1"/>
    <col min="7938" max="7938" width="13.25" style="80" bestFit="1" customWidth="1"/>
    <col min="7939" max="7939" width="7.625" style="80" bestFit="1" customWidth="1"/>
    <col min="7940" max="7940" width="8.5" style="80" customWidth="1"/>
    <col min="7941" max="7941" width="6.125" style="80" bestFit="1" customWidth="1"/>
    <col min="7942" max="7942" width="9" style="80" customWidth="1"/>
    <col min="7943" max="7943" width="7.5" style="80" bestFit="1" customWidth="1"/>
    <col min="7944" max="7944" width="8.75" style="80" customWidth="1"/>
    <col min="7945" max="7945" width="7.875" style="80" bestFit="1" customWidth="1"/>
    <col min="7946" max="7946" width="9" style="80" customWidth="1"/>
    <col min="7947" max="7947" width="8.125" style="80" bestFit="1" customWidth="1"/>
    <col min="7948" max="7948" width="8.875" style="80" customWidth="1"/>
    <col min="7949" max="7949" width="8.5" style="80" bestFit="1" customWidth="1"/>
    <col min="7950" max="7950" width="9" style="80" customWidth="1"/>
    <col min="7951" max="7951" width="8.5" style="80" bestFit="1" customWidth="1"/>
    <col min="7952" max="7952" width="8.75" style="80" customWidth="1"/>
    <col min="7953" max="7953" width="9.125" style="80" customWidth="1"/>
    <col min="7954" max="8190" width="9" style="80"/>
    <col min="8191" max="8191" width="8.875" style="80" customWidth="1"/>
    <col min="8192" max="8192" width="9.75" style="80" customWidth="1"/>
    <col min="8193" max="8193" width="10.75" style="80" bestFit="1" customWidth="1"/>
    <col min="8194" max="8194" width="13.25" style="80" bestFit="1" customWidth="1"/>
    <col min="8195" max="8195" width="7.625" style="80" bestFit="1" customWidth="1"/>
    <col min="8196" max="8196" width="8.5" style="80" customWidth="1"/>
    <col min="8197" max="8197" width="6.125" style="80" bestFit="1" customWidth="1"/>
    <col min="8198" max="8198" width="9" style="80" customWidth="1"/>
    <col min="8199" max="8199" width="7.5" style="80" bestFit="1" customWidth="1"/>
    <col min="8200" max="8200" width="8.75" style="80" customWidth="1"/>
    <col min="8201" max="8201" width="7.875" style="80" bestFit="1" customWidth="1"/>
    <col min="8202" max="8202" width="9" style="80" customWidth="1"/>
    <col min="8203" max="8203" width="8.125" style="80" bestFit="1" customWidth="1"/>
    <col min="8204" max="8204" width="8.875" style="80" customWidth="1"/>
    <col min="8205" max="8205" width="8.5" style="80" bestFit="1" customWidth="1"/>
    <col min="8206" max="8206" width="9" style="80" customWidth="1"/>
    <col min="8207" max="8207" width="8.5" style="80" bestFit="1" customWidth="1"/>
    <col min="8208" max="8208" width="8.75" style="80" customWidth="1"/>
    <col min="8209" max="8209" width="9.125" style="80" customWidth="1"/>
    <col min="8210" max="8446" width="9" style="80"/>
    <col min="8447" max="8447" width="8.875" style="80" customWidth="1"/>
    <col min="8448" max="8448" width="9.75" style="80" customWidth="1"/>
    <col min="8449" max="8449" width="10.75" style="80" bestFit="1" customWidth="1"/>
    <col min="8450" max="8450" width="13.25" style="80" bestFit="1" customWidth="1"/>
    <col min="8451" max="8451" width="7.625" style="80" bestFit="1" customWidth="1"/>
    <col min="8452" max="8452" width="8.5" style="80" customWidth="1"/>
    <col min="8453" max="8453" width="6.125" style="80" bestFit="1" customWidth="1"/>
    <col min="8454" max="8454" width="9" style="80" customWidth="1"/>
    <col min="8455" max="8455" width="7.5" style="80" bestFit="1" customWidth="1"/>
    <col min="8456" max="8456" width="8.75" style="80" customWidth="1"/>
    <col min="8457" max="8457" width="7.875" style="80" bestFit="1" customWidth="1"/>
    <col min="8458" max="8458" width="9" style="80" customWidth="1"/>
    <col min="8459" max="8459" width="8.125" style="80" bestFit="1" customWidth="1"/>
    <col min="8460" max="8460" width="8.875" style="80" customWidth="1"/>
    <col min="8461" max="8461" width="8.5" style="80" bestFit="1" customWidth="1"/>
    <col min="8462" max="8462" width="9" style="80" customWidth="1"/>
    <col min="8463" max="8463" width="8.5" style="80" bestFit="1" customWidth="1"/>
    <col min="8464" max="8464" width="8.75" style="80" customWidth="1"/>
    <col min="8465" max="8465" width="9.125" style="80" customWidth="1"/>
    <col min="8466" max="8702" width="9" style="80"/>
    <col min="8703" max="8703" width="8.875" style="80" customWidth="1"/>
    <col min="8704" max="8704" width="9.75" style="80" customWidth="1"/>
    <col min="8705" max="8705" width="10.75" style="80" bestFit="1" customWidth="1"/>
    <col min="8706" max="8706" width="13.25" style="80" bestFit="1" customWidth="1"/>
    <col min="8707" max="8707" width="7.625" style="80" bestFit="1" customWidth="1"/>
    <col min="8708" max="8708" width="8.5" style="80" customWidth="1"/>
    <col min="8709" max="8709" width="6.125" style="80" bestFit="1" customWidth="1"/>
    <col min="8710" max="8710" width="9" style="80" customWidth="1"/>
    <col min="8711" max="8711" width="7.5" style="80" bestFit="1" customWidth="1"/>
    <col min="8712" max="8712" width="8.75" style="80" customWidth="1"/>
    <col min="8713" max="8713" width="7.875" style="80" bestFit="1" customWidth="1"/>
    <col min="8714" max="8714" width="9" style="80" customWidth="1"/>
    <col min="8715" max="8715" width="8.125" style="80" bestFit="1" customWidth="1"/>
    <col min="8716" max="8716" width="8.875" style="80" customWidth="1"/>
    <col min="8717" max="8717" width="8.5" style="80" bestFit="1" customWidth="1"/>
    <col min="8718" max="8718" width="9" style="80" customWidth="1"/>
    <col min="8719" max="8719" width="8.5" style="80" bestFit="1" customWidth="1"/>
    <col min="8720" max="8720" width="8.75" style="80" customWidth="1"/>
    <col min="8721" max="8721" width="9.125" style="80" customWidth="1"/>
    <col min="8722" max="8958" width="9" style="80"/>
    <col min="8959" max="8959" width="8.875" style="80" customWidth="1"/>
    <col min="8960" max="8960" width="9.75" style="80" customWidth="1"/>
    <col min="8961" max="8961" width="10.75" style="80" bestFit="1" customWidth="1"/>
    <col min="8962" max="8962" width="13.25" style="80" bestFit="1" customWidth="1"/>
    <col min="8963" max="8963" width="7.625" style="80" bestFit="1" customWidth="1"/>
    <col min="8964" max="8964" width="8.5" style="80" customWidth="1"/>
    <col min="8965" max="8965" width="6.125" style="80" bestFit="1" customWidth="1"/>
    <col min="8966" max="8966" width="9" style="80" customWidth="1"/>
    <col min="8967" max="8967" width="7.5" style="80" bestFit="1" customWidth="1"/>
    <col min="8968" max="8968" width="8.75" style="80" customWidth="1"/>
    <col min="8969" max="8969" width="7.875" style="80" bestFit="1" customWidth="1"/>
    <col min="8970" max="8970" width="9" style="80" customWidth="1"/>
    <col min="8971" max="8971" width="8.125" style="80" bestFit="1" customWidth="1"/>
    <col min="8972" max="8972" width="8.875" style="80" customWidth="1"/>
    <col min="8973" max="8973" width="8.5" style="80" bestFit="1" customWidth="1"/>
    <col min="8974" max="8974" width="9" style="80" customWidth="1"/>
    <col min="8975" max="8975" width="8.5" style="80" bestFit="1" customWidth="1"/>
    <col min="8976" max="8976" width="8.75" style="80" customWidth="1"/>
    <col min="8977" max="8977" width="9.125" style="80" customWidth="1"/>
    <col min="8978" max="9214" width="9" style="80"/>
    <col min="9215" max="9215" width="8.875" style="80" customWidth="1"/>
    <col min="9216" max="9216" width="9.75" style="80" customWidth="1"/>
    <col min="9217" max="9217" width="10.75" style="80" bestFit="1" customWidth="1"/>
    <col min="9218" max="9218" width="13.25" style="80" bestFit="1" customWidth="1"/>
    <col min="9219" max="9219" width="7.625" style="80" bestFit="1" customWidth="1"/>
    <col min="9220" max="9220" width="8.5" style="80" customWidth="1"/>
    <col min="9221" max="9221" width="6.125" style="80" bestFit="1" customWidth="1"/>
    <col min="9222" max="9222" width="9" style="80" customWidth="1"/>
    <col min="9223" max="9223" width="7.5" style="80" bestFit="1" customWidth="1"/>
    <col min="9224" max="9224" width="8.75" style="80" customWidth="1"/>
    <col min="9225" max="9225" width="7.875" style="80" bestFit="1" customWidth="1"/>
    <col min="9226" max="9226" width="9" style="80" customWidth="1"/>
    <col min="9227" max="9227" width="8.125" style="80" bestFit="1" customWidth="1"/>
    <col min="9228" max="9228" width="8.875" style="80" customWidth="1"/>
    <col min="9229" max="9229" width="8.5" style="80" bestFit="1" customWidth="1"/>
    <col min="9230" max="9230" width="9" style="80" customWidth="1"/>
    <col min="9231" max="9231" width="8.5" style="80" bestFit="1" customWidth="1"/>
    <col min="9232" max="9232" width="8.75" style="80" customWidth="1"/>
    <col min="9233" max="9233" width="9.125" style="80" customWidth="1"/>
    <col min="9234" max="9470" width="9" style="80"/>
    <col min="9471" max="9471" width="8.875" style="80" customWidth="1"/>
    <col min="9472" max="9472" width="9.75" style="80" customWidth="1"/>
    <col min="9473" max="9473" width="10.75" style="80" bestFit="1" customWidth="1"/>
    <col min="9474" max="9474" width="13.25" style="80" bestFit="1" customWidth="1"/>
    <col min="9475" max="9475" width="7.625" style="80" bestFit="1" customWidth="1"/>
    <col min="9476" max="9476" width="8.5" style="80" customWidth="1"/>
    <col min="9477" max="9477" width="6.125" style="80" bestFit="1" customWidth="1"/>
    <col min="9478" max="9478" width="9" style="80" customWidth="1"/>
    <col min="9479" max="9479" width="7.5" style="80" bestFit="1" customWidth="1"/>
    <col min="9480" max="9480" width="8.75" style="80" customWidth="1"/>
    <col min="9481" max="9481" width="7.875" style="80" bestFit="1" customWidth="1"/>
    <col min="9482" max="9482" width="9" style="80" customWidth="1"/>
    <col min="9483" max="9483" width="8.125" style="80" bestFit="1" customWidth="1"/>
    <col min="9484" max="9484" width="8.875" style="80" customWidth="1"/>
    <col min="9485" max="9485" width="8.5" style="80" bestFit="1" customWidth="1"/>
    <col min="9486" max="9486" width="9" style="80" customWidth="1"/>
    <col min="9487" max="9487" width="8.5" style="80" bestFit="1" customWidth="1"/>
    <col min="9488" max="9488" width="8.75" style="80" customWidth="1"/>
    <col min="9489" max="9489" width="9.125" style="80" customWidth="1"/>
    <col min="9490" max="9726" width="9" style="80"/>
    <col min="9727" max="9727" width="8.875" style="80" customWidth="1"/>
    <col min="9728" max="9728" width="9.75" style="80" customWidth="1"/>
    <col min="9729" max="9729" width="10.75" style="80" bestFit="1" customWidth="1"/>
    <col min="9730" max="9730" width="13.25" style="80" bestFit="1" customWidth="1"/>
    <col min="9731" max="9731" width="7.625" style="80" bestFit="1" customWidth="1"/>
    <col min="9732" max="9732" width="8.5" style="80" customWidth="1"/>
    <col min="9733" max="9733" width="6.125" style="80" bestFit="1" customWidth="1"/>
    <col min="9734" max="9734" width="9" style="80" customWidth="1"/>
    <col min="9735" max="9735" width="7.5" style="80" bestFit="1" customWidth="1"/>
    <col min="9736" max="9736" width="8.75" style="80" customWidth="1"/>
    <col min="9737" max="9737" width="7.875" style="80" bestFit="1" customWidth="1"/>
    <col min="9738" max="9738" width="9" style="80" customWidth="1"/>
    <col min="9739" max="9739" width="8.125" style="80" bestFit="1" customWidth="1"/>
    <col min="9740" max="9740" width="8.875" style="80" customWidth="1"/>
    <col min="9741" max="9741" width="8.5" style="80" bestFit="1" customWidth="1"/>
    <col min="9742" max="9742" width="9" style="80" customWidth="1"/>
    <col min="9743" max="9743" width="8.5" style="80" bestFit="1" customWidth="1"/>
    <col min="9744" max="9744" width="8.75" style="80" customWidth="1"/>
    <col min="9745" max="9745" width="9.125" style="80" customWidth="1"/>
    <col min="9746" max="9982" width="9" style="80"/>
    <col min="9983" max="9983" width="8.875" style="80" customWidth="1"/>
    <col min="9984" max="9984" width="9.75" style="80" customWidth="1"/>
    <col min="9985" max="9985" width="10.75" style="80" bestFit="1" customWidth="1"/>
    <col min="9986" max="9986" width="13.25" style="80" bestFit="1" customWidth="1"/>
    <col min="9987" max="9987" width="7.625" style="80" bestFit="1" customWidth="1"/>
    <col min="9988" max="9988" width="8.5" style="80" customWidth="1"/>
    <col min="9989" max="9989" width="6.125" style="80" bestFit="1" customWidth="1"/>
    <col min="9990" max="9990" width="9" style="80" customWidth="1"/>
    <col min="9991" max="9991" width="7.5" style="80" bestFit="1" customWidth="1"/>
    <col min="9992" max="9992" width="8.75" style="80" customWidth="1"/>
    <col min="9993" max="9993" width="7.875" style="80" bestFit="1" customWidth="1"/>
    <col min="9994" max="9994" width="9" style="80" customWidth="1"/>
    <col min="9995" max="9995" width="8.125" style="80" bestFit="1" customWidth="1"/>
    <col min="9996" max="9996" width="8.875" style="80" customWidth="1"/>
    <col min="9997" max="9997" width="8.5" style="80" bestFit="1" customWidth="1"/>
    <col min="9998" max="9998" width="9" style="80" customWidth="1"/>
    <col min="9999" max="9999" width="8.5" style="80" bestFit="1" customWidth="1"/>
    <col min="10000" max="10000" width="8.75" style="80" customWidth="1"/>
    <col min="10001" max="10001" width="9.125" style="80" customWidth="1"/>
    <col min="10002" max="10238" width="9" style="80"/>
    <col min="10239" max="10239" width="8.875" style="80" customWidth="1"/>
    <col min="10240" max="10240" width="9.75" style="80" customWidth="1"/>
    <col min="10241" max="10241" width="10.75" style="80" bestFit="1" customWidth="1"/>
    <col min="10242" max="10242" width="13.25" style="80" bestFit="1" customWidth="1"/>
    <col min="10243" max="10243" width="7.625" style="80" bestFit="1" customWidth="1"/>
    <col min="10244" max="10244" width="8.5" style="80" customWidth="1"/>
    <col min="10245" max="10245" width="6.125" style="80" bestFit="1" customWidth="1"/>
    <col min="10246" max="10246" width="9" style="80" customWidth="1"/>
    <col min="10247" max="10247" width="7.5" style="80" bestFit="1" customWidth="1"/>
    <col min="10248" max="10248" width="8.75" style="80" customWidth="1"/>
    <col min="10249" max="10249" width="7.875" style="80" bestFit="1" customWidth="1"/>
    <col min="10250" max="10250" width="9" style="80" customWidth="1"/>
    <col min="10251" max="10251" width="8.125" style="80" bestFit="1" customWidth="1"/>
    <col min="10252" max="10252" width="8.875" style="80" customWidth="1"/>
    <col min="10253" max="10253" width="8.5" style="80" bestFit="1" customWidth="1"/>
    <col min="10254" max="10254" width="9" style="80" customWidth="1"/>
    <col min="10255" max="10255" width="8.5" style="80" bestFit="1" customWidth="1"/>
    <col min="10256" max="10256" width="8.75" style="80" customWidth="1"/>
    <col min="10257" max="10257" width="9.125" style="80" customWidth="1"/>
    <col min="10258" max="10494" width="9" style="80"/>
    <col min="10495" max="10495" width="8.875" style="80" customWidth="1"/>
    <col min="10496" max="10496" width="9.75" style="80" customWidth="1"/>
    <col min="10497" max="10497" width="10.75" style="80" bestFit="1" customWidth="1"/>
    <col min="10498" max="10498" width="13.25" style="80" bestFit="1" customWidth="1"/>
    <col min="10499" max="10499" width="7.625" style="80" bestFit="1" customWidth="1"/>
    <col min="10500" max="10500" width="8.5" style="80" customWidth="1"/>
    <col min="10501" max="10501" width="6.125" style="80" bestFit="1" customWidth="1"/>
    <col min="10502" max="10502" width="9" style="80" customWidth="1"/>
    <col min="10503" max="10503" width="7.5" style="80" bestFit="1" customWidth="1"/>
    <col min="10504" max="10504" width="8.75" style="80" customWidth="1"/>
    <col min="10505" max="10505" width="7.875" style="80" bestFit="1" customWidth="1"/>
    <col min="10506" max="10506" width="9" style="80" customWidth="1"/>
    <col min="10507" max="10507" width="8.125" style="80" bestFit="1" customWidth="1"/>
    <col min="10508" max="10508" width="8.875" style="80" customWidth="1"/>
    <col min="10509" max="10509" width="8.5" style="80" bestFit="1" customWidth="1"/>
    <col min="10510" max="10510" width="9" style="80" customWidth="1"/>
    <col min="10511" max="10511" width="8.5" style="80" bestFit="1" customWidth="1"/>
    <col min="10512" max="10512" width="8.75" style="80" customWidth="1"/>
    <col min="10513" max="10513" width="9.125" style="80" customWidth="1"/>
    <col min="10514" max="10750" width="9" style="80"/>
    <col min="10751" max="10751" width="8.875" style="80" customWidth="1"/>
    <col min="10752" max="10752" width="9.75" style="80" customWidth="1"/>
    <col min="10753" max="10753" width="10.75" style="80" bestFit="1" customWidth="1"/>
    <col min="10754" max="10754" width="13.25" style="80" bestFit="1" customWidth="1"/>
    <col min="10755" max="10755" width="7.625" style="80" bestFit="1" customWidth="1"/>
    <col min="10756" max="10756" width="8.5" style="80" customWidth="1"/>
    <col min="10757" max="10757" width="6.125" style="80" bestFit="1" customWidth="1"/>
    <col min="10758" max="10758" width="9" style="80" customWidth="1"/>
    <col min="10759" max="10759" width="7.5" style="80" bestFit="1" customWidth="1"/>
    <col min="10760" max="10760" width="8.75" style="80" customWidth="1"/>
    <col min="10761" max="10761" width="7.875" style="80" bestFit="1" customWidth="1"/>
    <col min="10762" max="10762" width="9" style="80" customWidth="1"/>
    <col min="10763" max="10763" width="8.125" style="80" bestFit="1" customWidth="1"/>
    <col min="10764" max="10764" width="8.875" style="80" customWidth="1"/>
    <col min="10765" max="10765" width="8.5" style="80" bestFit="1" customWidth="1"/>
    <col min="10766" max="10766" width="9" style="80" customWidth="1"/>
    <col min="10767" max="10767" width="8.5" style="80" bestFit="1" customWidth="1"/>
    <col min="10768" max="10768" width="8.75" style="80" customWidth="1"/>
    <col min="10769" max="10769" width="9.125" style="80" customWidth="1"/>
    <col min="10770" max="11006" width="9" style="80"/>
    <col min="11007" max="11007" width="8.875" style="80" customWidth="1"/>
    <col min="11008" max="11008" width="9.75" style="80" customWidth="1"/>
    <col min="11009" max="11009" width="10.75" style="80" bestFit="1" customWidth="1"/>
    <col min="11010" max="11010" width="13.25" style="80" bestFit="1" customWidth="1"/>
    <col min="11011" max="11011" width="7.625" style="80" bestFit="1" customWidth="1"/>
    <col min="11012" max="11012" width="8.5" style="80" customWidth="1"/>
    <col min="11013" max="11013" width="6.125" style="80" bestFit="1" customWidth="1"/>
    <col min="11014" max="11014" width="9" style="80" customWidth="1"/>
    <col min="11015" max="11015" width="7.5" style="80" bestFit="1" customWidth="1"/>
    <col min="11016" max="11016" width="8.75" style="80" customWidth="1"/>
    <col min="11017" max="11017" width="7.875" style="80" bestFit="1" customWidth="1"/>
    <col min="11018" max="11018" width="9" style="80" customWidth="1"/>
    <col min="11019" max="11019" width="8.125" style="80" bestFit="1" customWidth="1"/>
    <col min="11020" max="11020" width="8.875" style="80" customWidth="1"/>
    <col min="11021" max="11021" width="8.5" style="80" bestFit="1" customWidth="1"/>
    <col min="11022" max="11022" width="9" style="80" customWidth="1"/>
    <col min="11023" max="11023" width="8.5" style="80" bestFit="1" customWidth="1"/>
    <col min="11024" max="11024" width="8.75" style="80" customWidth="1"/>
    <col min="11025" max="11025" width="9.125" style="80" customWidth="1"/>
    <col min="11026" max="11262" width="9" style="80"/>
    <col min="11263" max="11263" width="8.875" style="80" customWidth="1"/>
    <col min="11264" max="11264" width="9.75" style="80" customWidth="1"/>
    <col min="11265" max="11265" width="10.75" style="80" bestFit="1" customWidth="1"/>
    <col min="11266" max="11266" width="13.25" style="80" bestFit="1" customWidth="1"/>
    <col min="11267" max="11267" width="7.625" style="80" bestFit="1" customWidth="1"/>
    <col min="11268" max="11268" width="8.5" style="80" customWidth="1"/>
    <col min="11269" max="11269" width="6.125" style="80" bestFit="1" customWidth="1"/>
    <col min="11270" max="11270" width="9" style="80" customWidth="1"/>
    <col min="11271" max="11271" width="7.5" style="80" bestFit="1" customWidth="1"/>
    <col min="11272" max="11272" width="8.75" style="80" customWidth="1"/>
    <col min="11273" max="11273" width="7.875" style="80" bestFit="1" customWidth="1"/>
    <col min="11274" max="11274" width="9" style="80" customWidth="1"/>
    <col min="11275" max="11275" width="8.125" style="80" bestFit="1" customWidth="1"/>
    <col min="11276" max="11276" width="8.875" style="80" customWidth="1"/>
    <col min="11277" max="11277" width="8.5" style="80" bestFit="1" customWidth="1"/>
    <col min="11278" max="11278" width="9" style="80" customWidth="1"/>
    <col min="11279" max="11279" width="8.5" style="80" bestFit="1" customWidth="1"/>
    <col min="11280" max="11280" width="8.75" style="80" customWidth="1"/>
    <col min="11281" max="11281" width="9.125" style="80" customWidth="1"/>
    <col min="11282" max="11518" width="9" style="80"/>
    <col min="11519" max="11519" width="8.875" style="80" customWidth="1"/>
    <col min="11520" max="11520" width="9.75" style="80" customWidth="1"/>
    <col min="11521" max="11521" width="10.75" style="80" bestFit="1" customWidth="1"/>
    <col min="11522" max="11522" width="13.25" style="80" bestFit="1" customWidth="1"/>
    <col min="11523" max="11523" width="7.625" style="80" bestFit="1" customWidth="1"/>
    <col min="11524" max="11524" width="8.5" style="80" customWidth="1"/>
    <col min="11525" max="11525" width="6.125" style="80" bestFit="1" customWidth="1"/>
    <col min="11526" max="11526" width="9" style="80" customWidth="1"/>
    <col min="11527" max="11527" width="7.5" style="80" bestFit="1" customWidth="1"/>
    <col min="11528" max="11528" width="8.75" style="80" customWidth="1"/>
    <col min="11529" max="11529" width="7.875" style="80" bestFit="1" customWidth="1"/>
    <col min="11530" max="11530" width="9" style="80" customWidth="1"/>
    <col min="11531" max="11531" width="8.125" style="80" bestFit="1" customWidth="1"/>
    <col min="11532" max="11532" width="8.875" style="80" customWidth="1"/>
    <col min="11533" max="11533" width="8.5" style="80" bestFit="1" customWidth="1"/>
    <col min="11534" max="11534" width="9" style="80" customWidth="1"/>
    <col min="11535" max="11535" width="8.5" style="80" bestFit="1" customWidth="1"/>
    <col min="11536" max="11536" width="8.75" style="80" customWidth="1"/>
    <col min="11537" max="11537" width="9.125" style="80" customWidth="1"/>
    <col min="11538" max="11774" width="9" style="80"/>
    <col min="11775" max="11775" width="8.875" style="80" customWidth="1"/>
    <col min="11776" max="11776" width="9.75" style="80" customWidth="1"/>
    <col min="11777" max="11777" width="10.75" style="80" bestFit="1" customWidth="1"/>
    <col min="11778" max="11778" width="13.25" style="80" bestFit="1" customWidth="1"/>
    <col min="11779" max="11779" width="7.625" style="80" bestFit="1" customWidth="1"/>
    <col min="11780" max="11780" width="8.5" style="80" customWidth="1"/>
    <col min="11781" max="11781" width="6.125" style="80" bestFit="1" customWidth="1"/>
    <col min="11782" max="11782" width="9" style="80" customWidth="1"/>
    <col min="11783" max="11783" width="7.5" style="80" bestFit="1" customWidth="1"/>
    <col min="11784" max="11784" width="8.75" style="80" customWidth="1"/>
    <col min="11785" max="11785" width="7.875" style="80" bestFit="1" customWidth="1"/>
    <col min="11786" max="11786" width="9" style="80" customWidth="1"/>
    <col min="11787" max="11787" width="8.125" style="80" bestFit="1" customWidth="1"/>
    <col min="11788" max="11788" width="8.875" style="80" customWidth="1"/>
    <col min="11789" max="11789" width="8.5" style="80" bestFit="1" customWidth="1"/>
    <col min="11790" max="11790" width="9" style="80" customWidth="1"/>
    <col min="11791" max="11791" width="8.5" style="80" bestFit="1" customWidth="1"/>
    <col min="11792" max="11792" width="8.75" style="80" customWidth="1"/>
    <col min="11793" max="11793" width="9.125" style="80" customWidth="1"/>
    <col min="11794" max="12030" width="9" style="80"/>
    <col min="12031" max="12031" width="8.875" style="80" customWidth="1"/>
    <col min="12032" max="12032" width="9.75" style="80" customWidth="1"/>
    <col min="12033" max="12033" width="10.75" style="80" bestFit="1" customWidth="1"/>
    <col min="12034" max="12034" width="13.25" style="80" bestFit="1" customWidth="1"/>
    <col min="12035" max="12035" width="7.625" style="80" bestFit="1" customWidth="1"/>
    <col min="12036" max="12036" width="8.5" style="80" customWidth="1"/>
    <col min="12037" max="12037" width="6.125" style="80" bestFit="1" customWidth="1"/>
    <col min="12038" max="12038" width="9" style="80" customWidth="1"/>
    <col min="12039" max="12039" width="7.5" style="80" bestFit="1" customWidth="1"/>
    <col min="12040" max="12040" width="8.75" style="80" customWidth="1"/>
    <col min="12041" max="12041" width="7.875" style="80" bestFit="1" customWidth="1"/>
    <col min="12042" max="12042" width="9" style="80" customWidth="1"/>
    <col min="12043" max="12043" width="8.125" style="80" bestFit="1" customWidth="1"/>
    <col min="12044" max="12044" width="8.875" style="80" customWidth="1"/>
    <col min="12045" max="12045" width="8.5" style="80" bestFit="1" customWidth="1"/>
    <col min="12046" max="12046" width="9" style="80" customWidth="1"/>
    <col min="12047" max="12047" width="8.5" style="80" bestFit="1" customWidth="1"/>
    <col min="12048" max="12048" width="8.75" style="80" customWidth="1"/>
    <col min="12049" max="12049" width="9.125" style="80" customWidth="1"/>
    <col min="12050" max="12286" width="9" style="80"/>
    <col min="12287" max="12287" width="8.875" style="80" customWidth="1"/>
    <col min="12288" max="12288" width="9.75" style="80" customWidth="1"/>
    <col min="12289" max="12289" width="10.75" style="80" bestFit="1" customWidth="1"/>
    <col min="12290" max="12290" width="13.25" style="80" bestFit="1" customWidth="1"/>
    <col min="12291" max="12291" width="7.625" style="80" bestFit="1" customWidth="1"/>
    <col min="12292" max="12292" width="8.5" style="80" customWidth="1"/>
    <col min="12293" max="12293" width="6.125" style="80" bestFit="1" customWidth="1"/>
    <col min="12294" max="12294" width="9" style="80" customWidth="1"/>
    <col min="12295" max="12295" width="7.5" style="80" bestFit="1" customWidth="1"/>
    <col min="12296" max="12296" width="8.75" style="80" customWidth="1"/>
    <col min="12297" max="12297" width="7.875" style="80" bestFit="1" customWidth="1"/>
    <col min="12298" max="12298" width="9" style="80" customWidth="1"/>
    <col min="12299" max="12299" width="8.125" style="80" bestFit="1" customWidth="1"/>
    <col min="12300" max="12300" width="8.875" style="80" customWidth="1"/>
    <col min="12301" max="12301" width="8.5" style="80" bestFit="1" customWidth="1"/>
    <col min="12302" max="12302" width="9" style="80" customWidth="1"/>
    <col min="12303" max="12303" width="8.5" style="80" bestFit="1" customWidth="1"/>
    <col min="12304" max="12304" width="8.75" style="80" customWidth="1"/>
    <col min="12305" max="12305" width="9.125" style="80" customWidth="1"/>
    <col min="12306" max="12542" width="9" style="80"/>
    <col min="12543" max="12543" width="8.875" style="80" customWidth="1"/>
    <col min="12544" max="12544" width="9.75" style="80" customWidth="1"/>
    <col min="12545" max="12545" width="10.75" style="80" bestFit="1" customWidth="1"/>
    <col min="12546" max="12546" width="13.25" style="80" bestFit="1" customWidth="1"/>
    <col min="12547" max="12547" width="7.625" style="80" bestFit="1" customWidth="1"/>
    <col min="12548" max="12548" width="8.5" style="80" customWidth="1"/>
    <col min="12549" max="12549" width="6.125" style="80" bestFit="1" customWidth="1"/>
    <col min="12550" max="12550" width="9" style="80" customWidth="1"/>
    <col min="12551" max="12551" width="7.5" style="80" bestFit="1" customWidth="1"/>
    <col min="12552" max="12552" width="8.75" style="80" customWidth="1"/>
    <col min="12553" max="12553" width="7.875" style="80" bestFit="1" customWidth="1"/>
    <col min="12554" max="12554" width="9" style="80" customWidth="1"/>
    <col min="12555" max="12555" width="8.125" style="80" bestFit="1" customWidth="1"/>
    <col min="12556" max="12556" width="8.875" style="80" customWidth="1"/>
    <col min="12557" max="12557" width="8.5" style="80" bestFit="1" customWidth="1"/>
    <col min="12558" max="12558" width="9" style="80" customWidth="1"/>
    <col min="12559" max="12559" width="8.5" style="80" bestFit="1" customWidth="1"/>
    <col min="12560" max="12560" width="8.75" style="80" customWidth="1"/>
    <col min="12561" max="12561" width="9.125" style="80" customWidth="1"/>
    <col min="12562" max="12798" width="9" style="80"/>
    <col min="12799" max="12799" width="8.875" style="80" customWidth="1"/>
    <col min="12800" max="12800" width="9.75" style="80" customWidth="1"/>
    <col min="12801" max="12801" width="10.75" style="80" bestFit="1" customWidth="1"/>
    <col min="12802" max="12802" width="13.25" style="80" bestFit="1" customWidth="1"/>
    <col min="12803" max="12803" width="7.625" style="80" bestFit="1" customWidth="1"/>
    <col min="12804" max="12804" width="8.5" style="80" customWidth="1"/>
    <col min="12805" max="12805" width="6.125" style="80" bestFit="1" customWidth="1"/>
    <col min="12806" max="12806" width="9" style="80" customWidth="1"/>
    <col min="12807" max="12807" width="7.5" style="80" bestFit="1" customWidth="1"/>
    <col min="12808" max="12808" width="8.75" style="80" customWidth="1"/>
    <col min="12809" max="12809" width="7.875" style="80" bestFit="1" customWidth="1"/>
    <col min="12810" max="12810" width="9" style="80" customWidth="1"/>
    <col min="12811" max="12811" width="8.125" style="80" bestFit="1" customWidth="1"/>
    <col min="12812" max="12812" width="8.875" style="80" customWidth="1"/>
    <col min="12813" max="12813" width="8.5" style="80" bestFit="1" customWidth="1"/>
    <col min="12814" max="12814" width="9" style="80" customWidth="1"/>
    <col min="12815" max="12815" width="8.5" style="80" bestFit="1" customWidth="1"/>
    <col min="12816" max="12816" width="8.75" style="80" customWidth="1"/>
    <col min="12817" max="12817" width="9.125" style="80" customWidth="1"/>
    <col min="12818" max="13054" width="9" style="80"/>
    <col min="13055" max="13055" width="8.875" style="80" customWidth="1"/>
    <col min="13056" max="13056" width="9.75" style="80" customWidth="1"/>
    <col min="13057" max="13057" width="10.75" style="80" bestFit="1" customWidth="1"/>
    <col min="13058" max="13058" width="13.25" style="80" bestFit="1" customWidth="1"/>
    <col min="13059" max="13059" width="7.625" style="80" bestFit="1" customWidth="1"/>
    <col min="13060" max="13060" width="8.5" style="80" customWidth="1"/>
    <col min="13061" max="13061" width="6.125" style="80" bestFit="1" customWidth="1"/>
    <col min="13062" max="13062" width="9" style="80" customWidth="1"/>
    <col min="13063" max="13063" width="7.5" style="80" bestFit="1" customWidth="1"/>
    <col min="13064" max="13064" width="8.75" style="80" customWidth="1"/>
    <col min="13065" max="13065" width="7.875" style="80" bestFit="1" customWidth="1"/>
    <col min="13066" max="13066" width="9" style="80" customWidth="1"/>
    <col min="13067" max="13067" width="8.125" style="80" bestFit="1" customWidth="1"/>
    <col min="13068" max="13068" width="8.875" style="80" customWidth="1"/>
    <col min="13069" max="13069" width="8.5" style="80" bestFit="1" customWidth="1"/>
    <col min="13070" max="13070" width="9" style="80" customWidth="1"/>
    <col min="13071" max="13071" width="8.5" style="80" bestFit="1" customWidth="1"/>
    <col min="13072" max="13072" width="8.75" style="80" customWidth="1"/>
    <col min="13073" max="13073" width="9.125" style="80" customWidth="1"/>
    <col min="13074" max="13310" width="9" style="80"/>
    <col min="13311" max="13311" width="8.875" style="80" customWidth="1"/>
    <col min="13312" max="13312" width="9.75" style="80" customWidth="1"/>
    <col min="13313" max="13313" width="10.75" style="80" bestFit="1" customWidth="1"/>
    <col min="13314" max="13314" width="13.25" style="80" bestFit="1" customWidth="1"/>
    <col min="13315" max="13315" width="7.625" style="80" bestFit="1" customWidth="1"/>
    <col min="13316" max="13316" width="8.5" style="80" customWidth="1"/>
    <col min="13317" max="13317" width="6.125" style="80" bestFit="1" customWidth="1"/>
    <col min="13318" max="13318" width="9" style="80" customWidth="1"/>
    <col min="13319" max="13319" width="7.5" style="80" bestFit="1" customWidth="1"/>
    <col min="13320" max="13320" width="8.75" style="80" customWidth="1"/>
    <col min="13321" max="13321" width="7.875" style="80" bestFit="1" customWidth="1"/>
    <col min="13322" max="13322" width="9" style="80" customWidth="1"/>
    <col min="13323" max="13323" width="8.125" style="80" bestFit="1" customWidth="1"/>
    <col min="13324" max="13324" width="8.875" style="80" customWidth="1"/>
    <col min="13325" max="13325" width="8.5" style="80" bestFit="1" customWidth="1"/>
    <col min="13326" max="13326" width="9" style="80" customWidth="1"/>
    <col min="13327" max="13327" width="8.5" style="80" bestFit="1" customWidth="1"/>
    <col min="13328" max="13328" width="8.75" style="80" customWidth="1"/>
    <col min="13329" max="13329" width="9.125" style="80" customWidth="1"/>
    <col min="13330" max="13566" width="9" style="80"/>
    <col min="13567" max="13567" width="8.875" style="80" customWidth="1"/>
    <col min="13568" max="13568" width="9.75" style="80" customWidth="1"/>
    <col min="13569" max="13569" width="10.75" style="80" bestFit="1" customWidth="1"/>
    <col min="13570" max="13570" width="13.25" style="80" bestFit="1" customWidth="1"/>
    <col min="13571" max="13571" width="7.625" style="80" bestFit="1" customWidth="1"/>
    <col min="13572" max="13572" width="8.5" style="80" customWidth="1"/>
    <col min="13573" max="13573" width="6.125" style="80" bestFit="1" customWidth="1"/>
    <col min="13574" max="13574" width="9" style="80" customWidth="1"/>
    <col min="13575" max="13575" width="7.5" style="80" bestFit="1" customWidth="1"/>
    <col min="13576" max="13576" width="8.75" style="80" customWidth="1"/>
    <col min="13577" max="13577" width="7.875" style="80" bestFit="1" customWidth="1"/>
    <col min="13578" max="13578" width="9" style="80" customWidth="1"/>
    <col min="13579" max="13579" width="8.125" style="80" bestFit="1" customWidth="1"/>
    <col min="13580" max="13580" width="8.875" style="80" customWidth="1"/>
    <col min="13581" max="13581" width="8.5" style="80" bestFit="1" customWidth="1"/>
    <col min="13582" max="13582" width="9" style="80" customWidth="1"/>
    <col min="13583" max="13583" width="8.5" style="80" bestFit="1" customWidth="1"/>
    <col min="13584" max="13584" width="8.75" style="80" customWidth="1"/>
    <col min="13585" max="13585" width="9.125" style="80" customWidth="1"/>
    <col min="13586" max="13822" width="9" style="80"/>
    <col min="13823" max="13823" width="8.875" style="80" customWidth="1"/>
    <col min="13824" max="13824" width="9.75" style="80" customWidth="1"/>
    <col min="13825" max="13825" width="10.75" style="80" bestFit="1" customWidth="1"/>
    <col min="13826" max="13826" width="13.25" style="80" bestFit="1" customWidth="1"/>
    <col min="13827" max="13827" width="7.625" style="80" bestFit="1" customWidth="1"/>
    <col min="13828" max="13828" width="8.5" style="80" customWidth="1"/>
    <col min="13829" max="13829" width="6.125" style="80" bestFit="1" customWidth="1"/>
    <col min="13830" max="13830" width="9" style="80" customWidth="1"/>
    <col min="13831" max="13831" width="7.5" style="80" bestFit="1" customWidth="1"/>
    <col min="13832" max="13832" width="8.75" style="80" customWidth="1"/>
    <col min="13833" max="13833" width="7.875" style="80" bestFit="1" customWidth="1"/>
    <col min="13834" max="13834" width="9" style="80" customWidth="1"/>
    <col min="13835" max="13835" width="8.125" style="80" bestFit="1" customWidth="1"/>
    <col min="13836" max="13836" width="8.875" style="80" customWidth="1"/>
    <col min="13837" max="13837" width="8.5" style="80" bestFit="1" customWidth="1"/>
    <col min="13838" max="13838" width="9" style="80" customWidth="1"/>
    <col min="13839" max="13839" width="8.5" style="80" bestFit="1" customWidth="1"/>
    <col min="13840" max="13840" width="8.75" style="80" customWidth="1"/>
    <col min="13841" max="13841" width="9.125" style="80" customWidth="1"/>
    <col min="13842" max="14078" width="9" style="80"/>
    <col min="14079" max="14079" width="8.875" style="80" customWidth="1"/>
    <col min="14080" max="14080" width="9.75" style="80" customWidth="1"/>
    <col min="14081" max="14081" width="10.75" style="80" bestFit="1" customWidth="1"/>
    <col min="14082" max="14082" width="13.25" style="80" bestFit="1" customWidth="1"/>
    <col min="14083" max="14083" width="7.625" style="80" bestFit="1" customWidth="1"/>
    <col min="14084" max="14084" width="8.5" style="80" customWidth="1"/>
    <col min="14085" max="14085" width="6.125" style="80" bestFit="1" customWidth="1"/>
    <col min="14086" max="14086" width="9" style="80" customWidth="1"/>
    <col min="14087" max="14087" width="7.5" style="80" bestFit="1" customWidth="1"/>
    <col min="14088" max="14088" width="8.75" style="80" customWidth="1"/>
    <col min="14089" max="14089" width="7.875" style="80" bestFit="1" customWidth="1"/>
    <col min="14090" max="14090" width="9" style="80" customWidth="1"/>
    <col min="14091" max="14091" width="8.125" style="80" bestFit="1" customWidth="1"/>
    <col min="14092" max="14092" width="8.875" style="80" customWidth="1"/>
    <col min="14093" max="14093" width="8.5" style="80" bestFit="1" customWidth="1"/>
    <col min="14094" max="14094" width="9" style="80" customWidth="1"/>
    <col min="14095" max="14095" width="8.5" style="80" bestFit="1" customWidth="1"/>
    <col min="14096" max="14096" width="8.75" style="80" customWidth="1"/>
    <col min="14097" max="14097" width="9.125" style="80" customWidth="1"/>
    <col min="14098" max="14334" width="9" style="80"/>
    <col min="14335" max="14335" width="8.875" style="80" customWidth="1"/>
    <col min="14336" max="14336" width="9.75" style="80" customWidth="1"/>
    <col min="14337" max="14337" width="10.75" style="80" bestFit="1" customWidth="1"/>
    <col min="14338" max="14338" width="13.25" style="80" bestFit="1" customWidth="1"/>
    <col min="14339" max="14339" width="7.625" style="80" bestFit="1" customWidth="1"/>
    <col min="14340" max="14340" width="8.5" style="80" customWidth="1"/>
    <col min="14341" max="14341" width="6.125" style="80" bestFit="1" customWidth="1"/>
    <col min="14342" max="14342" width="9" style="80" customWidth="1"/>
    <col min="14343" max="14343" width="7.5" style="80" bestFit="1" customWidth="1"/>
    <col min="14344" max="14344" width="8.75" style="80" customWidth="1"/>
    <col min="14345" max="14345" width="7.875" style="80" bestFit="1" customWidth="1"/>
    <col min="14346" max="14346" width="9" style="80" customWidth="1"/>
    <col min="14347" max="14347" width="8.125" style="80" bestFit="1" customWidth="1"/>
    <col min="14348" max="14348" width="8.875" style="80" customWidth="1"/>
    <col min="14349" max="14349" width="8.5" style="80" bestFit="1" customWidth="1"/>
    <col min="14350" max="14350" width="9" style="80" customWidth="1"/>
    <col min="14351" max="14351" width="8.5" style="80" bestFit="1" customWidth="1"/>
    <col min="14352" max="14352" width="8.75" style="80" customWidth="1"/>
    <col min="14353" max="14353" width="9.125" style="80" customWidth="1"/>
    <col min="14354" max="14590" width="9" style="80"/>
    <col min="14591" max="14591" width="8.875" style="80" customWidth="1"/>
    <col min="14592" max="14592" width="9.75" style="80" customWidth="1"/>
    <col min="14593" max="14593" width="10.75" style="80" bestFit="1" customWidth="1"/>
    <col min="14594" max="14594" width="13.25" style="80" bestFit="1" customWidth="1"/>
    <col min="14595" max="14595" width="7.625" style="80" bestFit="1" customWidth="1"/>
    <col min="14596" max="14596" width="8.5" style="80" customWidth="1"/>
    <col min="14597" max="14597" width="6.125" style="80" bestFit="1" customWidth="1"/>
    <col min="14598" max="14598" width="9" style="80" customWidth="1"/>
    <col min="14599" max="14599" width="7.5" style="80" bestFit="1" customWidth="1"/>
    <col min="14600" max="14600" width="8.75" style="80" customWidth="1"/>
    <col min="14601" max="14601" width="7.875" style="80" bestFit="1" customWidth="1"/>
    <col min="14602" max="14602" width="9" style="80" customWidth="1"/>
    <col min="14603" max="14603" width="8.125" style="80" bestFit="1" customWidth="1"/>
    <col min="14604" max="14604" width="8.875" style="80" customWidth="1"/>
    <col min="14605" max="14605" width="8.5" style="80" bestFit="1" customWidth="1"/>
    <col min="14606" max="14606" width="9" style="80" customWidth="1"/>
    <col min="14607" max="14607" width="8.5" style="80" bestFit="1" customWidth="1"/>
    <col min="14608" max="14608" width="8.75" style="80" customWidth="1"/>
    <col min="14609" max="14609" width="9.125" style="80" customWidth="1"/>
    <col min="14610" max="14846" width="9" style="80"/>
    <col min="14847" max="14847" width="8.875" style="80" customWidth="1"/>
    <col min="14848" max="14848" width="9.75" style="80" customWidth="1"/>
    <col min="14849" max="14849" width="10.75" style="80" bestFit="1" customWidth="1"/>
    <col min="14850" max="14850" width="13.25" style="80" bestFit="1" customWidth="1"/>
    <col min="14851" max="14851" width="7.625" style="80" bestFit="1" customWidth="1"/>
    <col min="14852" max="14852" width="8.5" style="80" customWidth="1"/>
    <col min="14853" max="14853" width="6.125" style="80" bestFit="1" customWidth="1"/>
    <col min="14854" max="14854" width="9" style="80" customWidth="1"/>
    <col min="14855" max="14855" width="7.5" style="80" bestFit="1" customWidth="1"/>
    <col min="14856" max="14856" width="8.75" style="80" customWidth="1"/>
    <col min="14857" max="14857" width="7.875" style="80" bestFit="1" customWidth="1"/>
    <col min="14858" max="14858" width="9" style="80" customWidth="1"/>
    <col min="14859" max="14859" width="8.125" style="80" bestFit="1" customWidth="1"/>
    <col min="14860" max="14860" width="8.875" style="80" customWidth="1"/>
    <col min="14861" max="14861" width="8.5" style="80" bestFit="1" customWidth="1"/>
    <col min="14862" max="14862" width="9" style="80" customWidth="1"/>
    <col min="14863" max="14863" width="8.5" style="80" bestFit="1" customWidth="1"/>
    <col min="14864" max="14864" width="8.75" style="80" customWidth="1"/>
    <col min="14865" max="14865" width="9.125" style="80" customWidth="1"/>
    <col min="14866" max="15102" width="9" style="80"/>
    <col min="15103" max="15103" width="8.875" style="80" customWidth="1"/>
    <col min="15104" max="15104" width="9.75" style="80" customWidth="1"/>
    <col min="15105" max="15105" width="10.75" style="80" bestFit="1" customWidth="1"/>
    <col min="15106" max="15106" width="13.25" style="80" bestFit="1" customWidth="1"/>
    <col min="15107" max="15107" width="7.625" style="80" bestFit="1" customWidth="1"/>
    <col min="15108" max="15108" width="8.5" style="80" customWidth="1"/>
    <col min="15109" max="15109" width="6.125" style="80" bestFit="1" customWidth="1"/>
    <col min="15110" max="15110" width="9" style="80" customWidth="1"/>
    <col min="15111" max="15111" width="7.5" style="80" bestFit="1" customWidth="1"/>
    <col min="15112" max="15112" width="8.75" style="80" customWidth="1"/>
    <col min="15113" max="15113" width="7.875" style="80" bestFit="1" customWidth="1"/>
    <col min="15114" max="15114" width="9" style="80" customWidth="1"/>
    <col min="15115" max="15115" width="8.125" style="80" bestFit="1" customWidth="1"/>
    <col min="15116" max="15116" width="8.875" style="80" customWidth="1"/>
    <col min="15117" max="15117" width="8.5" style="80" bestFit="1" customWidth="1"/>
    <col min="15118" max="15118" width="9" style="80" customWidth="1"/>
    <col min="15119" max="15119" width="8.5" style="80" bestFit="1" customWidth="1"/>
    <col min="15120" max="15120" width="8.75" style="80" customWidth="1"/>
    <col min="15121" max="15121" width="9.125" style="80" customWidth="1"/>
    <col min="15122" max="15358" width="9" style="80"/>
    <col min="15359" max="15359" width="8.875" style="80" customWidth="1"/>
    <col min="15360" max="15360" width="9.75" style="80" customWidth="1"/>
    <col min="15361" max="15361" width="10.75" style="80" bestFit="1" customWidth="1"/>
    <col min="15362" max="15362" width="13.25" style="80" bestFit="1" customWidth="1"/>
    <col min="15363" max="15363" width="7.625" style="80" bestFit="1" customWidth="1"/>
    <col min="15364" max="15364" width="8.5" style="80" customWidth="1"/>
    <col min="15365" max="15365" width="6.125" style="80" bestFit="1" customWidth="1"/>
    <col min="15366" max="15366" width="9" style="80" customWidth="1"/>
    <col min="15367" max="15367" width="7.5" style="80" bestFit="1" customWidth="1"/>
    <col min="15368" max="15368" width="8.75" style="80" customWidth="1"/>
    <col min="15369" max="15369" width="7.875" style="80" bestFit="1" customWidth="1"/>
    <col min="15370" max="15370" width="9" style="80" customWidth="1"/>
    <col min="15371" max="15371" width="8.125" style="80" bestFit="1" customWidth="1"/>
    <col min="15372" max="15372" width="8.875" style="80" customWidth="1"/>
    <col min="15373" max="15373" width="8.5" style="80" bestFit="1" customWidth="1"/>
    <col min="15374" max="15374" width="9" style="80" customWidth="1"/>
    <col min="15375" max="15375" width="8.5" style="80" bestFit="1" customWidth="1"/>
    <col min="15376" max="15376" width="8.75" style="80" customWidth="1"/>
    <col min="15377" max="15377" width="9.125" style="80" customWidth="1"/>
    <col min="15378" max="15614" width="9" style="80"/>
    <col min="15615" max="15615" width="8.875" style="80" customWidth="1"/>
    <col min="15616" max="15616" width="9.75" style="80" customWidth="1"/>
    <col min="15617" max="15617" width="10.75" style="80" bestFit="1" customWidth="1"/>
    <col min="15618" max="15618" width="13.25" style="80" bestFit="1" customWidth="1"/>
    <col min="15619" max="15619" width="7.625" style="80" bestFit="1" customWidth="1"/>
    <col min="15620" max="15620" width="8.5" style="80" customWidth="1"/>
    <col min="15621" max="15621" width="6.125" style="80" bestFit="1" customWidth="1"/>
    <col min="15622" max="15622" width="9" style="80" customWidth="1"/>
    <col min="15623" max="15623" width="7.5" style="80" bestFit="1" customWidth="1"/>
    <col min="15624" max="15624" width="8.75" style="80" customWidth="1"/>
    <col min="15625" max="15625" width="7.875" style="80" bestFit="1" customWidth="1"/>
    <col min="15626" max="15626" width="9" style="80" customWidth="1"/>
    <col min="15627" max="15627" width="8.125" style="80" bestFit="1" customWidth="1"/>
    <col min="15628" max="15628" width="8.875" style="80" customWidth="1"/>
    <col min="15629" max="15629" width="8.5" style="80" bestFit="1" customWidth="1"/>
    <col min="15630" max="15630" width="9" style="80" customWidth="1"/>
    <col min="15631" max="15631" width="8.5" style="80" bestFit="1" customWidth="1"/>
    <col min="15632" max="15632" width="8.75" style="80" customWidth="1"/>
    <col min="15633" max="15633" width="9.125" style="80" customWidth="1"/>
    <col min="15634" max="15870" width="9" style="80"/>
    <col min="15871" max="15871" width="8.875" style="80" customWidth="1"/>
    <col min="15872" max="15872" width="9.75" style="80" customWidth="1"/>
    <col min="15873" max="15873" width="10.75" style="80" bestFit="1" customWidth="1"/>
    <col min="15874" max="15874" width="13.25" style="80" bestFit="1" customWidth="1"/>
    <col min="15875" max="15875" width="7.625" style="80" bestFit="1" customWidth="1"/>
    <col min="15876" max="15876" width="8.5" style="80" customWidth="1"/>
    <col min="15877" max="15877" width="6.125" style="80" bestFit="1" customWidth="1"/>
    <col min="15878" max="15878" width="9" style="80" customWidth="1"/>
    <col min="15879" max="15879" width="7.5" style="80" bestFit="1" customWidth="1"/>
    <col min="15880" max="15880" width="8.75" style="80" customWidth="1"/>
    <col min="15881" max="15881" width="7.875" style="80" bestFit="1" customWidth="1"/>
    <col min="15882" max="15882" width="9" style="80" customWidth="1"/>
    <col min="15883" max="15883" width="8.125" style="80" bestFit="1" customWidth="1"/>
    <col min="15884" max="15884" width="8.875" style="80" customWidth="1"/>
    <col min="15885" max="15885" width="8.5" style="80" bestFit="1" customWidth="1"/>
    <col min="15886" max="15886" width="9" style="80" customWidth="1"/>
    <col min="15887" max="15887" width="8.5" style="80" bestFit="1" customWidth="1"/>
    <col min="15888" max="15888" width="8.75" style="80" customWidth="1"/>
    <col min="15889" max="15889" width="9.125" style="80" customWidth="1"/>
    <col min="15890" max="16126" width="9" style="80"/>
    <col min="16127" max="16127" width="8.875" style="80" customWidth="1"/>
    <col min="16128" max="16128" width="9.75" style="80" customWidth="1"/>
    <col min="16129" max="16129" width="10.75" style="80" bestFit="1" customWidth="1"/>
    <col min="16130" max="16130" width="13.25" style="80" bestFit="1" customWidth="1"/>
    <col min="16131" max="16131" width="7.625" style="80" bestFit="1" customWidth="1"/>
    <col min="16132" max="16132" width="8.5" style="80" customWidth="1"/>
    <col min="16133" max="16133" width="6.125" style="80" bestFit="1" customWidth="1"/>
    <col min="16134" max="16134" width="9" style="80" customWidth="1"/>
    <col min="16135" max="16135" width="7.5" style="80" bestFit="1" customWidth="1"/>
    <col min="16136" max="16136" width="8.75" style="80" customWidth="1"/>
    <col min="16137" max="16137" width="7.875" style="80" bestFit="1" customWidth="1"/>
    <col min="16138" max="16138" width="9" style="80" customWidth="1"/>
    <col min="16139" max="16139" width="8.125" style="80" bestFit="1" customWidth="1"/>
    <col min="16140" max="16140" width="8.875" style="80" customWidth="1"/>
    <col min="16141" max="16141" width="8.5" style="80" bestFit="1" customWidth="1"/>
    <col min="16142" max="16142" width="9" style="80" customWidth="1"/>
    <col min="16143" max="16143" width="8.5" style="80" bestFit="1" customWidth="1"/>
    <col min="16144" max="16144" width="8.75" style="80" customWidth="1"/>
    <col min="16145" max="16145" width="9.125" style="80" customWidth="1"/>
    <col min="16146" max="16384" width="9" style="80"/>
  </cols>
  <sheetData>
    <row r="1" spans="1:25" ht="15.75" thickBot="1"/>
    <row r="2" spans="1:25" ht="15.75" thickBot="1">
      <c r="D2" s="529" t="s">
        <v>177</v>
      </c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1"/>
    </row>
    <row r="3" spans="1:25" ht="69" thickBot="1">
      <c r="A3" s="81"/>
      <c r="B3" s="82" t="s">
        <v>105</v>
      </c>
      <c r="C3" s="83" t="s">
        <v>106</v>
      </c>
      <c r="D3" s="84" t="s">
        <v>107</v>
      </c>
      <c r="E3" s="85" t="s">
        <v>108</v>
      </c>
      <c r="F3" s="84" t="s">
        <v>109</v>
      </c>
      <c r="G3" s="85" t="s">
        <v>110</v>
      </c>
      <c r="H3" s="84" t="s">
        <v>111</v>
      </c>
      <c r="I3" s="85" t="s">
        <v>112</v>
      </c>
      <c r="J3" s="84" t="s">
        <v>113</v>
      </c>
      <c r="K3" s="85" t="s">
        <v>114</v>
      </c>
      <c r="L3" s="84" t="s">
        <v>115</v>
      </c>
      <c r="M3" s="85" t="s">
        <v>116</v>
      </c>
      <c r="N3" s="333" t="s">
        <v>117</v>
      </c>
      <c r="O3" s="85" t="s">
        <v>118</v>
      </c>
      <c r="P3" s="243" t="s">
        <v>176</v>
      </c>
      <c r="Q3" s="86" t="s">
        <v>119</v>
      </c>
      <c r="R3" s="85" t="s">
        <v>120</v>
      </c>
      <c r="S3" s="84" t="s">
        <v>121</v>
      </c>
      <c r="T3" s="85" t="s">
        <v>122</v>
      </c>
      <c r="U3" s="87" t="s">
        <v>123</v>
      </c>
      <c r="V3" s="122" t="s">
        <v>163</v>
      </c>
      <c r="W3" s="123" t="s">
        <v>164</v>
      </c>
      <c r="X3" s="123" t="s">
        <v>165</v>
      </c>
      <c r="Y3" s="134" t="s">
        <v>166</v>
      </c>
    </row>
    <row r="4" spans="1:25">
      <c r="A4" s="88" t="s">
        <v>124</v>
      </c>
      <c r="B4" s="88" t="s">
        <v>213</v>
      </c>
      <c r="C4" s="89">
        <f>'Lider konsorcjum'!E34</f>
        <v>202230</v>
      </c>
      <c r="D4" s="90">
        <v>175000</v>
      </c>
      <c r="E4" s="91">
        <f>'Lider konsorcjum'!F14</f>
        <v>175000</v>
      </c>
      <c r="F4" s="90">
        <v>10000</v>
      </c>
      <c r="G4" s="91">
        <f>'Lider konsorcjum'!F20</f>
        <v>10500</v>
      </c>
      <c r="H4" s="90">
        <v>0</v>
      </c>
      <c r="I4" s="91">
        <f>'Lider konsorcjum'!F23</f>
        <v>0</v>
      </c>
      <c r="J4" s="90">
        <v>0</v>
      </c>
      <c r="K4" s="91">
        <f>'Lider konsorcjum'!F26</f>
        <v>0</v>
      </c>
      <c r="L4" s="90">
        <v>4000</v>
      </c>
      <c r="M4" s="330">
        <f>'Lider konsorcjum'!F32</f>
        <v>3500</v>
      </c>
      <c r="N4" s="92">
        <f>(D4+F4+H4+J4+L4)*0.07</f>
        <v>13230.000000000002</v>
      </c>
      <c r="O4" s="247">
        <f>'Lider konsorcjum'!F33</f>
        <v>13230.000000000002</v>
      </c>
      <c r="P4" s="244">
        <f>(E4+G4+I4+K4+M4)*0.07</f>
        <v>13230.000000000002</v>
      </c>
      <c r="Q4" s="94">
        <f>D4+F4+H4+J4+L4+N4</f>
        <v>202230</v>
      </c>
      <c r="R4" s="93">
        <f>E4+G4+I4+K4+M4+O4</f>
        <v>202230</v>
      </c>
      <c r="S4" s="95">
        <f>Q4*0.8</f>
        <v>161784</v>
      </c>
      <c r="T4" s="96">
        <f>'Lider konsorcjum'!H34</f>
        <v>161784</v>
      </c>
      <c r="U4" s="97">
        <f>T4/S4</f>
        <v>1</v>
      </c>
      <c r="V4" s="124">
        <f>R4-T4</f>
        <v>40446</v>
      </c>
      <c r="W4" s="125">
        <v>380150</v>
      </c>
      <c r="X4" s="126">
        <v>0</v>
      </c>
      <c r="Y4" s="138">
        <f>R4*0.8-(W4+X4)</f>
        <v>-218366</v>
      </c>
    </row>
    <row r="5" spans="1:25">
      <c r="A5" s="98" t="s">
        <v>125</v>
      </c>
      <c r="B5" s="98" t="s">
        <v>213</v>
      </c>
      <c r="C5" s="99">
        <f>'Lider konsorcjum'!E61</f>
        <v>285583</v>
      </c>
      <c r="D5" s="100">
        <v>175000</v>
      </c>
      <c r="E5" s="101">
        <f>'Lider konsorcjum'!F40</f>
        <v>175000</v>
      </c>
      <c r="F5" s="100">
        <v>5000</v>
      </c>
      <c r="G5" s="101">
        <f>'Lider konsorcjum'!F44</f>
        <v>4500</v>
      </c>
      <c r="H5" s="100">
        <v>0</v>
      </c>
      <c r="I5" s="101">
        <f>'Lider konsorcjum'!F47</f>
        <v>0</v>
      </c>
      <c r="J5" s="100">
        <v>90000</v>
      </c>
      <c r="K5" s="101">
        <f>'Lider konsorcjum'!F53</f>
        <v>85000</v>
      </c>
      <c r="L5" s="100">
        <v>3500</v>
      </c>
      <c r="M5" s="331">
        <f>'Lider konsorcjum'!F59</f>
        <v>2400</v>
      </c>
      <c r="N5" s="335">
        <f>(D5+F5+H5+J5+L5)*0.07</f>
        <v>19145.000000000004</v>
      </c>
      <c r="O5" s="248">
        <f>'Lider konsorcjum'!F60</f>
        <v>18683</v>
      </c>
      <c r="P5" s="244">
        <f t="shared" ref="P5:P11" si="0">(E5+G5+I5+K5+M5)*0.07</f>
        <v>18683</v>
      </c>
      <c r="Q5" s="102">
        <f>D5+F5+H5+J5+L5+N5</f>
        <v>292645</v>
      </c>
      <c r="R5" s="93">
        <f>E5+G5+I5+K5+M5+O5</f>
        <v>285583</v>
      </c>
      <c r="S5" s="103">
        <f>Q5*0.8</f>
        <v>234116</v>
      </c>
      <c r="T5" s="104">
        <f>'Lider konsorcjum'!H61</f>
        <v>228466.40000000002</v>
      </c>
      <c r="U5" s="105">
        <f>T5/S5</f>
        <v>0.97586837294332729</v>
      </c>
      <c r="V5" s="127">
        <f>R5-T5</f>
        <v>57116.599999999977</v>
      </c>
      <c r="W5" s="128">
        <v>238824</v>
      </c>
      <c r="X5" s="129">
        <v>292752</v>
      </c>
      <c r="Y5" s="136">
        <f t="shared" ref="Y5:Y11" si="1">R5*0.8-(W5+X5)</f>
        <v>-303109.59999999998</v>
      </c>
    </row>
    <row r="6" spans="1:25">
      <c r="A6" s="98" t="s">
        <v>126</v>
      </c>
      <c r="B6" s="98" t="s">
        <v>214</v>
      </c>
      <c r="C6" s="99">
        <f>'Partner nr 1'!E32</f>
        <v>204905</v>
      </c>
      <c r="D6" s="100">
        <v>100000</v>
      </c>
      <c r="E6" s="101">
        <f>'Partner nr 1'!F14</f>
        <v>100000</v>
      </c>
      <c r="F6" s="100">
        <v>35000</v>
      </c>
      <c r="G6" s="101">
        <f>'Partner nr 1'!F17</f>
        <v>35000</v>
      </c>
      <c r="H6" s="100">
        <v>0</v>
      </c>
      <c r="I6" s="101">
        <f>'Partner nr 1'!F19</f>
        <v>0</v>
      </c>
      <c r="J6" s="100">
        <v>40000</v>
      </c>
      <c r="K6" s="101">
        <f>'Partner nr 1'!F24</f>
        <v>45000</v>
      </c>
      <c r="L6" s="100">
        <v>12500</v>
      </c>
      <c r="M6" s="331">
        <f>'Partner nr 1'!F30</f>
        <v>11500</v>
      </c>
      <c r="N6" s="335">
        <f>(D6+F6+H6+J6+L6)*0.07</f>
        <v>13125.000000000002</v>
      </c>
      <c r="O6" s="248">
        <f>'Partner nr 1'!F31</f>
        <v>13405.000000000002</v>
      </c>
      <c r="P6" s="244">
        <f t="shared" si="0"/>
        <v>13405.000000000002</v>
      </c>
      <c r="Q6" s="102">
        <f t="shared" ref="Q6:Q11" si="2">D6+F6+H6+J6+L6+N6</f>
        <v>200625</v>
      </c>
      <c r="R6" s="93">
        <f t="shared" ref="R6:R10" si="3">E6+G6+I6+K6+M6+O6</f>
        <v>204905</v>
      </c>
      <c r="S6" s="103">
        <f>Q6*0.8</f>
        <v>160500</v>
      </c>
      <c r="T6" s="104">
        <f>'Partner nr 1'!H32</f>
        <v>163924</v>
      </c>
      <c r="U6" s="105">
        <f t="shared" ref="U6:U11" si="4">T6/S6</f>
        <v>1.0213333333333334</v>
      </c>
      <c r="V6" s="127">
        <f>R6-T6</f>
        <v>40981</v>
      </c>
      <c r="W6" s="128">
        <v>166064</v>
      </c>
      <c r="X6" s="129">
        <v>189604</v>
      </c>
      <c r="Y6" s="136">
        <f t="shared" si="1"/>
        <v>-191744</v>
      </c>
    </row>
    <row r="7" spans="1:25">
      <c r="A7" s="98" t="s">
        <v>127</v>
      </c>
      <c r="B7" s="98" t="s">
        <v>215</v>
      </c>
      <c r="C7" s="99">
        <f>'Partner nr 2'!E28</f>
        <v>631300</v>
      </c>
      <c r="D7" s="100">
        <v>35000</v>
      </c>
      <c r="E7" s="101">
        <f>'Partner nr 2'!F14</f>
        <v>35000</v>
      </c>
      <c r="F7" s="100">
        <v>0</v>
      </c>
      <c r="G7" s="101">
        <f>'Partner nr 2'!F17</f>
        <v>0</v>
      </c>
      <c r="H7" s="100">
        <v>0</v>
      </c>
      <c r="I7" s="101">
        <f>'Partner nr 2'!F20</f>
        <v>0</v>
      </c>
      <c r="J7" s="100">
        <v>500000</v>
      </c>
      <c r="K7" s="101">
        <f>'Partner nr 2'!F26</f>
        <v>500000</v>
      </c>
      <c r="L7" s="100">
        <v>0</v>
      </c>
      <c r="M7" s="331">
        <v>0</v>
      </c>
      <c r="N7" s="335">
        <f>(D7+F7+H7+J7+L7)*0.18</f>
        <v>96300</v>
      </c>
      <c r="O7" s="248">
        <f>'Partner nr 2'!F27</f>
        <v>96300</v>
      </c>
      <c r="P7" s="244">
        <f>(E7+G7+I7+K7+M7)*0.18</f>
        <v>96300</v>
      </c>
      <c r="Q7" s="102">
        <f t="shared" si="2"/>
        <v>631300</v>
      </c>
      <c r="R7" s="93">
        <f t="shared" si="3"/>
        <v>631300</v>
      </c>
      <c r="S7" s="103">
        <f>Q7*1</f>
        <v>631300</v>
      </c>
      <c r="T7" s="104">
        <f>'Partner nr 2'!H28</f>
        <v>631300</v>
      </c>
      <c r="U7" s="105">
        <f t="shared" si="4"/>
        <v>1</v>
      </c>
      <c r="V7" s="127">
        <v>0</v>
      </c>
      <c r="W7" s="128">
        <v>492650</v>
      </c>
      <c r="X7" s="129">
        <v>115640</v>
      </c>
      <c r="Y7" s="136">
        <f>R7*1-(W7+X7)</f>
        <v>23010</v>
      </c>
    </row>
    <row r="8" spans="1:25">
      <c r="A8" s="98" t="s">
        <v>128</v>
      </c>
      <c r="B8" s="98" t="s">
        <v>215</v>
      </c>
      <c r="C8" s="99">
        <f>'Partner nr 2'!E50</f>
        <v>96760</v>
      </c>
      <c r="D8" s="100">
        <v>35000</v>
      </c>
      <c r="E8" s="101">
        <f>'Partner nr 2'!F34</f>
        <v>35000</v>
      </c>
      <c r="F8" s="100">
        <v>0</v>
      </c>
      <c r="G8" s="101">
        <f>'Partner nr 2'!F37</f>
        <v>0</v>
      </c>
      <c r="H8" s="100">
        <v>0</v>
      </c>
      <c r="I8" s="101">
        <f>'Partner nr 2'!F40</f>
        <v>0</v>
      </c>
      <c r="J8" s="100">
        <v>42000</v>
      </c>
      <c r="K8" s="101">
        <f>'Partner nr 2'!F42</f>
        <v>40000</v>
      </c>
      <c r="L8" s="100">
        <v>8000</v>
      </c>
      <c r="M8" s="331">
        <f>'Partner nr 2'!F48</f>
        <v>7000</v>
      </c>
      <c r="N8" s="335">
        <f t="shared" ref="N8:N9" si="5">(D8+F8+H8+J8+L8)*0.18</f>
        <v>15300</v>
      </c>
      <c r="O8" s="248">
        <f>'Partner nr 2'!F49</f>
        <v>14760</v>
      </c>
      <c r="P8" s="244">
        <f t="shared" ref="P8:P9" si="6">(E8+G8+I8+K8+M8)*0.18</f>
        <v>14760</v>
      </c>
      <c r="Q8" s="102">
        <f t="shared" si="2"/>
        <v>100300</v>
      </c>
      <c r="R8" s="93">
        <f t="shared" si="3"/>
        <v>96760</v>
      </c>
      <c r="S8" s="103">
        <f t="shared" ref="S8:S9" si="7">Q8*1</f>
        <v>100300</v>
      </c>
      <c r="T8" s="104">
        <f>'Partner nr 2'!H50</f>
        <v>96760</v>
      </c>
      <c r="U8" s="105">
        <f t="shared" si="4"/>
        <v>0.96470588235294119</v>
      </c>
      <c r="V8" s="127">
        <v>0</v>
      </c>
      <c r="W8" s="128">
        <v>276710</v>
      </c>
      <c r="X8" s="129">
        <v>92630</v>
      </c>
      <c r="Y8" s="139">
        <f>R8*1-(W8+X8)</f>
        <v>-272580</v>
      </c>
    </row>
    <row r="9" spans="1:25">
      <c r="A9" s="98" t="s">
        <v>129</v>
      </c>
      <c r="B9" s="98" t="s">
        <v>216</v>
      </c>
      <c r="C9" s="99">
        <f>'Partner nr 3'!E30</f>
        <v>311815</v>
      </c>
      <c r="D9" s="100">
        <v>200000</v>
      </c>
      <c r="E9" s="101">
        <f>'Partner nr 3'!F15</f>
        <v>200000</v>
      </c>
      <c r="F9" s="100">
        <v>0</v>
      </c>
      <c r="G9" s="101">
        <f>'Partner nr 3'!F17</f>
        <v>0</v>
      </c>
      <c r="H9" s="100">
        <v>0</v>
      </c>
      <c r="I9" s="101">
        <f>'Partner nr 3'!F20</f>
        <v>0</v>
      </c>
      <c r="J9" s="100">
        <v>62000</v>
      </c>
      <c r="K9" s="101">
        <f>'Partner nr 3'!F22</f>
        <v>60000</v>
      </c>
      <c r="L9" s="100">
        <v>5000</v>
      </c>
      <c r="M9" s="331">
        <f>'Partner nr 3'!F28</f>
        <v>4250</v>
      </c>
      <c r="N9" s="335">
        <f t="shared" si="5"/>
        <v>48060</v>
      </c>
      <c r="O9" s="248">
        <f>'Partner nr 3'!F29</f>
        <v>47565</v>
      </c>
      <c r="P9" s="244">
        <f t="shared" si="6"/>
        <v>47565</v>
      </c>
      <c r="Q9" s="102">
        <f t="shared" si="2"/>
        <v>315060</v>
      </c>
      <c r="R9" s="93">
        <f t="shared" si="3"/>
        <v>311815</v>
      </c>
      <c r="S9" s="103">
        <f t="shared" si="7"/>
        <v>315060</v>
      </c>
      <c r="T9" s="104">
        <f>'Partner nr 3'!H30</f>
        <v>311815</v>
      </c>
      <c r="U9" s="105">
        <f t="shared" si="4"/>
        <v>0.98970037453183524</v>
      </c>
      <c r="V9" s="127">
        <v>0</v>
      </c>
      <c r="W9" s="128">
        <v>240130</v>
      </c>
      <c r="X9" s="129">
        <v>100890</v>
      </c>
      <c r="Y9" s="136">
        <f>R9*1-(W9+X9)</f>
        <v>-29205</v>
      </c>
    </row>
    <row r="10" spans="1:25">
      <c r="A10" s="98" t="s">
        <v>130</v>
      </c>
      <c r="B10" s="98" t="s">
        <v>213</v>
      </c>
      <c r="C10" s="99">
        <f>'Lider konsorcjum'!E87</f>
        <v>228445</v>
      </c>
      <c r="D10" s="100">
        <v>175000</v>
      </c>
      <c r="E10" s="101">
        <f>'Lider konsorcjum'!F67</f>
        <v>175000</v>
      </c>
      <c r="F10" s="100">
        <v>0</v>
      </c>
      <c r="G10" s="101">
        <f>'Lider konsorcjum'!F73</f>
        <v>7500</v>
      </c>
      <c r="H10" s="100">
        <v>0</v>
      </c>
      <c r="I10" s="101">
        <f>'Lider konsorcjum'!F76</f>
        <v>0</v>
      </c>
      <c r="J10" s="100">
        <v>0</v>
      </c>
      <c r="K10" s="101">
        <f>'Lider konsorcjum'!F79</f>
        <v>0</v>
      </c>
      <c r="L10" s="100">
        <v>35000</v>
      </c>
      <c r="M10" s="331">
        <f>'Lider konsorcjum'!F85</f>
        <v>31000</v>
      </c>
      <c r="N10" s="335">
        <f>(D10+F10+H10+J10+L10)*0.07</f>
        <v>14700.000000000002</v>
      </c>
      <c r="O10" s="248">
        <f>'Lider konsorcjum'!F86</f>
        <v>14945.000000000002</v>
      </c>
      <c r="P10" s="244">
        <f t="shared" si="0"/>
        <v>14945.000000000002</v>
      </c>
      <c r="Q10" s="102">
        <f t="shared" si="2"/>
        <v>224700</v>
      </c>
      <c r="R10" s="93">
        <f t="shared" si="3"/>
        <v>228445</v>
      </c>
      <c r="S10" s="103">
        <f>Q10*0.8</f>
        <v>179760</v>
      </c>
      <c r="T10" s="104">
        <f>'Lider konsorcjum'!H87</f>
        <v>182756</v>
      </c>
      <c r="U10" s="105">
        <f t="shared" si="4"/>
        <v>1.0166666666666666</v>
      </c>
      <c r="V10" s="127">
        <f>R10-T10</f>
        <v>45689</v>
      </c>
      <c r="W10" s="128">
        <v>129256</v>
      </c>
      <c r="X10" s="129">
        <v>307304</v>
      </c>
      <c r="Y10" s="139">
        <f t="shared" si="1"/>
        <v>-253804</v>
      </c>
    </row>
    <row r="11" spans="1:25" ht="15.75" thickBot="1">
      <c r="A11" s="106" t="s">
        <v>131</v>
      </c>
      <c r="B11" s="106" t="s">
        <v>213</v>
      </c>
      <c r="C11" s="107">
        <f>'Lider konsorcjum'!E107</f>
        <v>243960</v>
      </c>
      <c r="D11" s="108">
        <v>175000</v>
      </c>
      <c r="E11" s="109">
        <f>'Lider konsorcjum'!F93</f>
        <v>175000</v>
      </c>
      <c r="F11" s="108">
        <v>0</v>
      </c>
      <c r="G11" s="109">
        <f>'Lider konsorcjum'!F96</f>
        <v>3000</v>
      </c>
      <c r="H11" s="108">
        <v>0</v>
      </c>
      <c r="I11" s="109">
        <f>'Lider konsorcjum'!F99</f>
        <v>0</v>
      </c>
      <c r="J11" s="108">
        <v>0</v>
      </c>
      <c r="K11" s="109">
        <f>'Lider konsorcjum'!F102</f>
        <v>0</v>
      </c>
      <c r="L11" s="108">
        <v>48000</v>
      </c>
      <c r="M11" s="332">
        <f>'Lider konsorcjum'!F105</f>
        <v>50000</v>
      </c>
      <c r="N11" s="110">
        <f>(D11+F11+H11+J11+L11)*0.07</f>
        <v>15610.000000000002</v>
      </c>
      <c r="O11" s="249">
        <f>'Lider konsorcjum'!F106</f>
        <v>15960.000000000002</v>
      </c>
      <c r="P11" s="244">
        <f t="shared" si="0"/>
        <v>15960.000000000002</v>
      </c>
      <c r="Q11" s="111">
        <f t="shared" si="2"/>
        <v>238610</v>
      </c>
      <c r="R11" s="93">
        <f>E11+G11+I11+K11+M11+O11</f>
        <v>243960</v>
      </c>
      <c r="S11" s="112">
        <f>Q11*0.8</f>
        <v>190888</v>
      </c>
      <c r="T11" s="104">
        <f>'Lider konsorcjum'!H107</f>
        <v>195168</v>
      </c>
      <c r="U11" s="105">
        <f t="shared" si="4"/>
        <v>1.0224215246636772</v>
      </c>
      <c r="V11" s="130">
        <f>R11-T11</f>
        <v>48792</v>
      </c>
      <c r="W11" s="131">
        <v>0</v>
      </c>
      <c r="X11" s="129">
        <v>104432</v>
      </c>
      <c r="Y11" s="137">
        <f t="shared" si="1"/>
        <v>90736</v>
      </c>
    </row>
    <row r="12" spans="1:25" ht="15.75" thickBot="1">
      <c r="A12" s="113" t="s">
        <v>132</v>
      </c>
      <c r="B12" s="114"/>
      <c r="C12" s="115">
        <f t="shared" ref="C12:T12" si="8">SUM(C4:C11)</f>
        <v>2204998</v>
      </c>
      <c r="D12" s="116">
        <f t="shared" si="8"/>
        <v>1070000</v>
      </c>
      <c r="E12" s="117">
        <f t="shared" si="8"/>
        <v>1070000</v>
      </c>
      <c r="F12" s="116">
        <f t="shared" si="8"/>
        <v>50000</v>
      </c>
      <c r="G12" s="117">
        <f t="shared" si="8"/>
        <v>60500</v>
      </c>
      <c r="H12" s="116">
        <f t="shared" si="8"/>
        <v>0</v>
      </c>
      <c r="I12" s="117">
        <f t="shared" si="8"/>
        <v>0</v>
      </c>
      <c r="J12" s="116">
        <f t="shared" si="8"/>
        <v>734000</v>
      </c>
      <c r="K12" s="117">
        <f t="shared" si="8"/>
        <v>730000</v>
      </c>
      <c r="L12" s="116">
        <f t="shared" si="8"/>
        <v>116000</v>
      </c>
      <c r="M12" s="117">
        <f t="shared" si="8"/>
        <v>109650</v>
      </c>
      <c r="N12" s="334">
        <f t="shared" si="8"/>
        <v>235470</v>
      </c>
      <c r="O12" s="118">
        <f t="shared" si="8"/>
        <v>234848</v>
      </c>
      <c r="P12" s="245">
        <f t="shared" si="8"/>
        <v>234848</v>
      </c>
      <c r="Q12" s="116">
        <f t="shared" si="8"/>
        <v>2205470</v>
      </c>
      <c r="R12" s="119">
        <f t="shared" si="8"/>
        <v>2204998</v>
      </c>
      <c r="S12" s="120">
        <f t="shared" si="8"/>
        <v>1973708</v>
      </c>
      <c r="T12" s="119">
        <f t="shared" si="8"/>
        <v>1971973.4</v>
      </c>
      <c r="U12" s="121">
        <f>T12/S12</f>
        <v>0.99912114659311302</v>
      </c>
      <c r="V12" s="132">
        <f t="shared" ref="V12:X12" si="9">SUM(V4:V11)</f>
        <v>233024.59999999998</v>
      </c>
      <c r="W12" s="133">
        <f t="shared" si="9"/>
        <v>1923784</v>
      </c>
      <c r="X12" s="133">
        <f t="shared" si="9"/>
        <v>1203252</v>
      </c>
      <c r="Y12" s="135">
        <f t="shared" ref="Y12" si="10">SUM(Y4:Y11)</f>
        <v>-1155062.6000000001</v>
      </c>
    </row>
    <row r="13" spans="1:25" ht="15.75" thickBot="1"/>
    <row r="14" spans="1:25" ht="15.75" thickBot="1">
      <c r="D14" s="529" t="s">
        <v>537</v>
      </c>
      <c r="E14" s="530"/>
      <c r="F14" s="530"/>
      <c r="G14" s="530"/>
      <c r="H14" s="530"/>
      <c r="I14" s="531"/>
    </row>
    <row r="15" spans="1:25">
      <c r="Q15" s="336"/>
    </row>
  </sheetData>
  <mergeCells count="2">
    <mergeCell ref="D2:R2"/>
    <mergeCell ref="D14:I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3"/>
  <sheetViews>
    <sheetView view="pageBreakPreview" topLeftCell="A19" zoomScaleNormal="100" zoomScaleSheetLayoutView="100" workbookViewId="0"/>
  </sheetViews>
  <sheetFormatPr defaultRowHeight="15"/>
  <cols>
    <col min="1" max="1" width="2.625" style="262" customWidth="1"/>
    <col min="2" max="2" width="15.75" style="295" customWidth="1"/>
    <col min="3" max="3" width="14.625" style="295" customWidth="1"/>
    <col min="4" max="8" width="12" style="295" customWidth="1"/>
    <col min="9" max="9" width="14.625" style="295" customWidth="1"/>
    <col min="10" max="10" width="6.5" style="295" customWidth="1"/>
    <col min="11" max="11" width="14.625" style="295" customWidth="1"/>
    <col min="12" max="12" width="16.625" style="295" customWidth="1"/>
    <col min="13" max="13" width="13.5" style="295" customWidth="1"/>
    <col min="14" max="14" width="13.125" style="295" customWidth="1"/>
    <col min="15" max="15" width="14.125" style="295" customWidth="1"/>
    <col min="16" max="16" width="2.625" style="262" customWidth="1"/>
    <col min="17" max="16384" width="9" style="262"/>
  </cols>
  <sheetData>
    <row r="1" spans="1:16" ht="24" customHeight="1" thickBot="1">
      <c r="A1" s="260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0"/>
    </row>
    <row r="2" spans="1:16" s="265" customFormat="1" ht="36" customHeight="1" thickBot="1">
      <c r="A2" s="263"/>
      <c r="B2" s="534" t="s">
        <v>531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264"/>
      <c r="P2" s="263"/>
    </row>
    <row r="3" spans="1:16" s="265" customFormat="1">
      <c r="A3" s="263"/>
      <c r="B3" s="266"/>
      <c r="C3" s="266"/>
      <c r="D3" s="266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</row>
    <row r="4" spans="1:16" ht="22.5" customHeight="1">
      <c r="A4" s="260"/>
      <c r="B4" s="536" t="s">
        <v>181</v>
      </c>
      <c r="C4" s="537" t="s">
        <v>182</v>
      </c>
      <c r="D4" s="538" t="s">
        <v>183</v>
      </c>
      <c r="E4" s="538"/>
      <c r="F4" s="538"/>
      <c r="G4" s="538"/>
      <c r="H4" s="538"/>
      <c r="I4" s="538"/>
      <c r="J4" s="538"/>
      <c r="K4" s="538"/>
      <c r="L4" s="538"/>
      <c r="M4" s="267"/>
      <c r="N4" s="267"/>
      <c r="O4" s="268"/>
      <c r="P4" s="260"/>
    </row>
    <row r="5" spans="1:16" ht="18.75" customHeight="1">
      <c r="A5" s="260"/>
      <c r="B5" s="536"/>
      <c r="C5" s="537"/>
      <c r="D5" s="539" t="s">
        <v>7</v>
      </c>
      <c r="E5" s="539" t="s">
        <v>8</v>
      </c>
      <c r="F5" s="539" t="s">
        <v>9</v>
      </c>
      <c r="G5" s="539" t="s">
        <v>10</v>
      </c>
      <c r="H5" s="541" t="s">
        <v>184</v>
      </c>
      <c r="I5" s="542" t="s">
        <v>185</v>
      </c>
      <c r="J5" s="544" t="s">
        <v>186</v>
      </c>
      <c r="K5" s="546" t="s">
        <v>187</v>
      </c>
      <c r="L5" s="269" t="s">
        <v>188</v>
      </c>
      <c r="M5" s="270" t="s">
        <v>189</v>
      </c>
      <c r="N5" s="270" t="s">
        <v>190</v>
      </c>
      <c r="O5" s="271" t="s">
        <v>191</v>
      </c>
      <c r="P5" s="260"/>
    </row>
    <row r="6" spans="1:16" ht="26.25" customHeight="1">
      <c r="A6" s="260"/>
      <c r="B6" s="536"/>
      <c r="C6" s="537"/>
      <c r="D6" s="540"/>
      <c r="E6" s="540" t="s">
        <v>8</v>
      </c>
      <c r="F6" s="540" t="s">
        <v>9</v>
      </c>
      <c r="G6" s="540" t="s">
        <v>10</v>
      </c>
      <c r="H6" s="541" t="s">
        <v>184</v>
      </c>
      <c r="I6" s="543"/>
      <c r="J6" s="545"/>
      <c r="K6" s="547"/>
      <c r="L6" s="272" t="s">
        <v>192</v>
      </c>
      <c r="M6" s="273" t="s">
        <v>193</v>
      </c>
      <c r="N6" s="274"/>
      <c r="O6" s="275" t="s">
        <v>194</v>
      </c>
      <c r="P6" s="260"/>
    </row>
    <row r="7" spans="1:16">
      <c r="A7" s="260"/>
      <c r="B7" s="276">
        <v>1</v>
      </c>
      <c r="C7" s="277" t="s">
        <v>195</v>
      </c>
      <c r="D7" s="278">
        <v>3</v>
      </c>
      <c r="E7" s="278">
        <v>4</v>
      </c>
      <c r="F7" s="278">
        <v>5</v>
      </c>
      <c r="G7" s="278">
        <v>6</v>
      </c>
      <c r="H7" s="278">
        <v>7</v>
      </c>
      <c r="I7" s="278" t="s">
        <v>196</v>
      </c>
      <c r="J7" s="278">
        <v>9</v>
      </c>
      <c r="K7" s="278" t="s">
        <v>197</v>
      </c>
      <c r="L7" s="279" t="s">
        <v>198</v>
      </c>
      <c r="M7" s="280">
        <v>12</v>
      </c>
      <c r="N7" s="280" t="s">
        <v>199</v>
      </c>
      <c r="O7" s="276">
        <v>14</v>
      </c>
      <c r="P7" s="260"/>
    </row>
    <row r="8" spans="1:16" ht="21.95" customHeight="1">
      <c r="A8" s="260"/>
      <c r="B8" s="532" t="s">
        <v>200</v>
      </c>
      <c r="C8" s="532"/>
      <c r="D8" s="533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260"/>
    </row>
    <row r="9" spans="1:16" ht="21.95" customHeight="1">
      <c r="A9" s="260"/>
      <c r="B9" s="281" t="s">
        <v>136</v>
      </c>
      <c r="C9" s="282">
        <f>L9+O9</f>
        <v>202230</v>
      </c>
      <c r="D9" s="283">
        <f>'Lider konsorcjum'!F14</f>
        <v>175000</v>
      </c>
      <c r="E9" s="283">
        <f>'Lider konsorcjum'!F20</f>
        <v>10500</v>
      </c>
      <c r="F9" s="283">
        <f>'Lider konsorcjum'!F23</f>
        <v>0</v>
      </c>
      <c r="G9" s="283">
        <f>'Lider konsorcjum'!F26</f>
        <v>0</v>
      </c>
      <c r="H9" s="283">
        <f>'Lider konsorcjum'!F32</f>
        <v>3500</v>
      </c>
      <c r="I9" s="283">
        <f>SUM(D9:H9)</f>
        <v>189000</v>
      </c>
      <c r="J9" s="284">
        <v>7.0000000000000007E-2</v>
      </c>
      <c r="K9" s="283">
        <f>I9*J9</f>
        <v>13230.000000000002</v>
      </c>
      <c r="L9" s="285">
        <f>I9+K9</f>
        <v>202230</v>
      </c>
      <c r="M9" s="283">
        <f>L9*0.8</f>
        <v>161784</v>
      </c>
      <c r="N9" s="283">
        <f>L9-M9</f>
        <v>40446</v>
      </c>
      <c r="O9" s="283">
        <f>'Lider konsorcjum'!E34-'Lider konsorcjum'!F34</f>
        <v>0</v>
      </c>
      <c r="P9" s="260"/>
    </row>
    <row r="10" spans="1:16" ht="21.95" customHeight="1">
      <c r="A10" s="260"/>
      <c r="B10" s="286" t="s">
        <v>201</v>
      </c>
      <c r="C10" s="287">
        <f t="shared" ref="C10:I10" si="0">SUM(C9:C9)</f>
        <v>202230</v>
      </c>
      <c r="D10" s="288">
        <f t="shared" si="0"/>
        <v>175000</v>
      </c>
      <c r="E10" s="288">
        <f t="shared" si="0"/>
        <v>10500</v>
      </c>
      <c r="F10" s="288">
        <f t="shared" si="0"/>
        <v>0</v>
      </c>
      <c r="G10" s="288">
        <f t="shared" si="0"/>
        <v>0</v>
      </c>
      <c r="H10" s="288">
        <f t="shared" si="0"/>
        <v>3500</v>
      </c>
      <c r="I10" s="288">
        <f t="shared" si="0"/>
        <v>189000</v>
      </c>
      <c r="J10" s="289"/>
      <c r="K10" s="288">
        <f>SUM(K9:K9)</f>
        <v>13230.000000000002</v>
      </c>
      <c r="L10" s="285">
        <f>SUM(L9:L9)</f>
        <v>202230</v>
      </c>
      <c r="M10" s="290">
        <f>SUM(M9:M9)</f>
        <v>161784</v>
      </c>
      <c r="N10" s="290">
        <f>SUM(N9:N9)</f>
        <v>40446</v>
      </c>
      <c r="O10" s="291">
        <f>SUM(O9:O9)</f>
        <v>0</v>
      </c>
      <c r="P10" s="260"/>
    </row>
    <row r="11" spans="1:16" ht="21.95" customHeight="1">
      <c r="A11" s="260"/>
      <c r="B11" s="532" t="s">
        <v>202</v>
      </c>
      <c r="C11" s="532"/>
      <c r="D11" s="533"/>
      <c r="E11" s="533"/>
      <c r="F11" s="533"/>
      <c r="G11" s="533"/>
      <c r="H11" s="533"/>
      <c r="I11" s="533"/>
      <c r="J11" s="533"/>
      <c r="K11" s="533"/>
      <c r="L11" s="533"/>
      <c r="M11" s="533"/>
      <c r="N11" s="533"/>
      <c r="O11" s="533"/>
      <c r="P11" s="260"/>
    </row>
    <row r="12" spans="1:16" ht="21.95" customHeight="1">
      <c r="A12" s="260"/>
      <c r="B12" s="281" t="s">
        <v>136</v>
      </c>
      <c r="C12" s="282">
        <f>L12+O12</f>
        <v>285583</v>
      </c>
      <c r="D12" s="283">
        <f>'Lider konsorcjum'!F40</f>
        <v>175000</v>
      </c>
      <c r="E12" s="283">
        <f>'Lider konsorcjum'!F44</f>
        <v>4500</v>
      </c>
      <c r="F12" s="283">
        <f>'Lider konsorcjum'!F47</f>
        <v>0</v>
      </c>
      <c r="G12" s="283">
        <f>'Lider konsorcjum'!F53</f>
        <v>85000</v>
      </c>
      <c r="H12" s="283">
        <f>'Lider konsorcjum'!F59</f>
        <v>2400</v>
      </c>
      <c r="I12" s="283">
        <f>SUM(D12:H12)</f>
        <v>266900</v>
      </c>
      <c r="J12" s="284">
        <v>7.0000000000000007E-2</v>
      </c>
      <c r="K12" s="283">
        <f>I12*J12</f>
        <v>18683</v>
      </c>
      <c r="L12" s="292">
        <f>I12+K12</f>
        <v>285583</v>
      </c>
      <c r="M12" s="283">
        <f>L12*0.8</f>
        <v>228466.40000000002</v>
      </c>
      <c r="N12" s="283">
        <f>L12-M12</f>
        <v>57116.599999999977</v>
      </c>
      <c r="O12" s="283"/>
      <c r="P12" s="260"/>
    </row>
    <row r="13" spans="1:16" ht="21.95" customHeight="1">
      <c r="A13" s="260"/>
      <c r="B13" s="286" t="s">
        <v>201</v>
      </c>
      <c r="C13" s="287">
        <f t="shared" ref="C13:I13" si="1">SUM(C12:C12)</f>
        <v>285583</v>
      </c>
      <c r="D13" s="288">
        <f t="shared" si="1"/>
        <v>175000</v>
      </c>
      <c r="E13" s="288">
        <f t="shared" si="1"/>
        <v>4500</v>
      </c>
      <c r="F13" s="288">
        <f t="shared" si="1"/>
        <v>0</v>
      </c>
      <c r="G13" s="288">
        <f t="shared" si="1"/>
        <v>85000</v>
      </c>
      <c r="H13" s="288">
        <f t="shared" si="1"/>
        <v>2400</v>
      </c>
      <c r="I13" s="288">
        <f t="shared" si="1"/>
        <v>266900</v>
      </c>
      <c r="J13" s="289"/>
      <c r="K13" s="288">
        <f>SUM(K12:K12)</f>
        <v>18683</v>
      </c>
      <c r="L13" s="285">
        <f>SUM(L12:L12)</f>
        <v>285583</v>
      </c>
      <c r="M13" s="290">
        <f>SUM(M12:M12)</f>
        <v>228466.40000000002</v>
      </c>
      <c r="N13" s="290">
        <f>SUM(N12:N12)</f>
        <v>57116.599999999977</v>
      </c>
      <c r="O13" s="291">
        <f>SUM(O12:O12)</f>
        <v>0</v>
      </c>
      <c r="P13" s="260"/>
    </row>
    <row r="14" spans="1:16" ht="21.95" customHeight="1">
      <c r="A14" s="260"/>
      <c r="B14" s="532" t="s">
        <v>203</v>
      </c>
      <c r="C14" s="532"/>
      <c r="D14" s="533"/>
      <c r="E14" s="533"/>
      <c r="F14" s="533"/>
      <c r="G14" s="533"/>
      <c r="H14" s="533"/>
      <c r="I14" s="533"/>
      <c r="J14" s="533"/>
      <c r="K14" s="533"/>
      <c r="L14" s="533"/>
      <c r="M14" s="533"/>
      <c r="N14" s="533"/>
      <c r="O14" s="533"/>
      <c r="P14" s="260"/>
    </row>
    <row r="15" spans="1:16" ht="21.95" customHeight="1">
      <c r="A15" s="260"/>
      <c r="B15" s="293" t="s">
        <v>204</v>
      </c>
      <c r="C15" s="282">
        <f>L15+O15</f>
        <v>0</v>
      </c>
      <c r="D15" s="283">
        <v>0</v>
      </c>
      <c r="E15" s="283">
        <v>0</v>
      </c>
      <c r="F15" s="283">
        <v>0</v>
      </c>
      <c r="G15" s="283">
        <v>0</v>
      </c>
      <c r="H15" s="283">
        <v>0</v>
      </c>
      <c r="I15" s="283">
        <f>SUM(D15:H15)</f>
        <v>0</v>
      </c>
      <c r="J15" s="284">
        <v>7.0000000000000007E-2</v>
      </c>
      <c r="K15" s="283">
        <f>I15*J15</f>
        <v>0</v>
      </c>
      <c r="L15" s="292">
        <f>I15+K15</f>
        <v>0</v>
      </c>
      <c r="M15" s="283">
        <f>L15*0.8</f>
        <v>0</v>
      </c>
      <c r="N15" s="283">
        <f>L15-M15</f>
        <v>0</v>
      </c>
      <c r="O15" s="283"/>
      <c r="P15" s="260"/>
    </row>
    <row r="16" spans="1:16" ht="21.95" customHeight="1">
      <c r="A16" s="260"/>
      <c r="B16" s="286" t="s">
        <v>201</v>
      </c>
      <c r="C16" s="287">
        <f t="shared" ref="C16:I16" si="2">SUM(C15:C15)</f>
        <v>0</v>
      </c>
      <c r="D16" s="288">
        <f t="shared" si="2"/>
        <v>0</v>
      </c>
      <c r="E16" s="288">
        <f t="shared" si="2"/>
        <v>0</v>
      </c>
      <c r="F16" s="288">
        <f t="shared" si="2"/>
        <v>0</v>
      </c>
      <c r="G16" s="288">
        <f t="shared" si="2"/>
        <v>0</v>
      </c>
      <c r="H16" s="288">
        <f t="shared" si="2"/>
        <v>0</v>
      </c>
      <c r="I16" s="288">
        <f t="shared" si="2"/>
        <v>0</v>
      </c>
      <c r="J16" s="289"/>
      <c r="K16" s="288">
        <f>SUM(K15:K15)</f>
        <v>0</v>
      </c>
      <c r="L16" s="285">
        <f>SUM(L15:L15)</f>
        <v>0</v>
      </c>
      <c r="M16" s="290">
        <f>SUM(M15:M15)</f>
        <v>0</v>
      </c>
      <c r="N16" s="290">
        <f>SUM(N15:N15)</f>
        <v>0</v>
      </c>
      <c r="O16" s="291">
        <f>SUM(O15:O15)</f>
        <v>0</v>
      </c>
      <c r="P16" s="260"/>
    </row>
    <row r="17" spans="1:16" ht="21.95" customHeight="1">
      <c r="A17" s="260"/>
      <c r="B17" s="532" t="s">
        <v>205</v>
      </c>
      <c r="C17" s="532"/>
      <c r="D17" s="533"/>
      <c r="E17" s="533"/>
      <c r="F17" s="533"/>
      <c r="G17" s="533"/>
      <c r="H17" s="533"/>
      <c r="I17" s="533"/>
      <c r="J17" s="533"/>
      <c r="K17" s="533"/>
      <c r="L17" s="533"/>
      <c r="M17" s="533"/>
      <c r="N17" s="533"/>
      <c r="O17" s="533"/>
      <c r="P17" s="260"/>
    </row>
    <row r="18" spans="1:16" ht="45">
      <c r="A18" s="260"/>
      <c r="B18" s="293" t="s">
        <v>206</v>
      </c>
      <c r="C18" s="282">
        <f>L18+O18</f>
        <v>631300</v>
      </c>
      <c r="D18" s="283">
        <f>'Partner nr 2'!F14</f>
        <v>35000</v>
      </c>
      <c r="E18" s="283">
        <f>'Partner nr 2'!F17</f>
        <v>0</v>
      </c>
      <c r="F18" s="283">
        <f>'Partner nr 2'!F20</f>
        <v>0</v>
      </c>
      <c r="G18" s="283">
        <f>'Partner nr 2'!F26</f>
        <v>500000</v>
      </c>
      <c r="H18" s="283">
        <v>0</v>
      </c>
      <c r="I18" s="283">
        <f>SUM(D18:H18)</f>
        <v>535000</v>
      </c>
      <c r="J18" s="284">
        <v>0.18</v>
      </c>
      <c r="K18" s="283">
        <f>I18*J18</f>
        <v>96300</v>
      </c>
      <c r="L18" s="292">
        <f>I18+K18</f>
        <v>631300</v>
      </c>
      <c r="M18" s="283">
        <f>L18*1</f>
        <v>631300</v>
      </c>
      <c r="N18" s="283">
        <f>L18-M18</f>
        <v>0</v>
      </c>
      <c r="O18" s="283"/>
      <c r="P18" s="260"/>
    </row>
    <row r="19" spans="1:16" ht="21.95" customHeight="1">
      <c r="A19" s="260"/>
      <c r="B19" s="286" t="s">
        <v>201</v>
      </c>
      <c r="C19" s="287">
        <f t="shared" ref="C19:I19" si="3">SUM(C18:C18)</f>
        <v>631300</v>
      </c>
      <c r="D19" s="288">
        <f t="shared" si="3"/>
        <v>35000</v>
      </c>
      <c r="E19" s="288">
        <f t="shared" si="3"/>
        <v>0</v>
      </c>
      <c r="F19" s="288">
        <f t="shared" si="3"/>
        <v>0</v>
      </c>
      <c r="G19" s="288">
        <f t="shared" si="3"/>
        <v>500000</v>
      </c>
      <c r="H19" s="288">
        <f t="shared" si="3"/>
        <v>0</v>
      </c>
      <c r="I19" s="288">
        <f t="shared" si="3"/>
        <v>535000</v>
      </c>
      <c r="J19" s="289"/>
      <c r="K19" s="288">
        <f>SUM(K18:K18)</f>
        <v>96300</v>
      </c>
      <c r="L19" s="285">
        <f>SUM(L18:L18)</f>
        <v>631300</v>
      </c>
      <c r="M19" s="290">
        <f>SUM(M18:M18)</f>
        <v>631300</v>
      </c>
      <c r="N19" s="290">
        <f>SUM(N18:N18)</f>
        <v>0</v>
      </c>
      <c r="O19" s="291">
        <f>SUM(O18:O18)</f>
        <v>0</v>
      </c>
      <c r="P19" s="260"/>
    </row>
    <row r="20" spans="1:16" ht="21.95" customHeight="1">
      <c r="A20" s="260"/>
      <c r="B20" s="532" t="s">
        <v>207</v>
      </c>
      <c r="C20" s="532"/>
      <c r="D20" s="533"/>
      <c r="E20" s="533"/>
      <c r="F20" s="533"/>
      <c r="G20" s="533"/>
      <c r="H20" s="533"/>
      <c r="I20" s="533"/>
      <c r="J20" s="533"/>
      <c r="K20" s="533"/>
      <c r="L20" s="533"/>
      <c r="M20" s="533"/>
      <c r="N20" s="533"/>
      <c r="O20" s="533"/>
      <c r="P20" s="260"/>
    </row>
    <row r="21" spans="1:16" ht="45">
      <c r="A21" s="260"/>
      <c r="B21" s="293" t="s">
        <v>206</v>
      </c>
      <c r="C21" s="282">
        <f>L21+O21</f>
        <v>0</v>
      </c>
      <c r="D21" s="283">
        <v>0</v>
      </c>
      <c r="E21" s="283">
        <v>0</v>
      </c>
      <c r="F21" s="283">
        <v>0</v>
      </c>
      <c r="G21" s="283">
        <v>0</v>
      </c>
      <c r="H21" s="283">
        <v>0</v>
      </c>
      <c r="I21" s="283">
        <f>SUM(D21:H21)</f>
        <v>0</v>
      </c>
      <c r="J21" s="284">
        <v>0.18</v>
      </c>
      <c r="K21" s="283">
        <f>I21*J21</f>
        <v>0</v>
      </c>
      <c r="L21" s="292">
        <f>I21+K21</f>
        <v>0</v>
      </c>
      <c r="M21" s="283">
        <f>L21*1</f>
        <v>0</v>
      </c>
      <c r="N21" s="283">
        <f>L21-M21</f>
        <v>0</v>
      </c>
      <c r="O21" s="283"/>
      <c r="P21" s="260"/>
    </row>
    <row r="22" spans="1:16" ht="21.95" customHeight="1">
      <c r="A22" s="260"/>
      <c r="B22" s="286" t="s">
        <v>201</v>
      </c>
      <c r="C22" s="287">
        <f t="shared" ref="C22:I22" si="4">SUM(C21:C21)</f>
        <v>0</v>
      </c>
      <c r="D22" s="288">
        <f t="shared" si="4"/>
        <v>0</v>
      </c>
      <c r="E22" s="288">
        <f t="shared" si="4"/>
        <v>0</v>
      </c>
      <c r="F22" s="288">
        <f t="shared" si="4"/>
        <v>0</v>
      </c>
      <c r="G22" s="288">
        <f t="shared" si="4"/>
        <v>0</v>
      </c>
      <c r="H22" s="288">
        <f t="shared" si="4"/>
        <v>0</v>
      </c>
      <c r="I22" s="288">
        <f t="shared" si="4"/>
        <v>0</v>
      </c>
      <c r="J22" s="289"/>
      <c r="K22" s="288">
        <f>SUM(K21:K21)</f>
        <v>0</v>
      </c>
      <c r="L22" s="285">
        <f>SUM(L21:L21)</f>
        <v>0</v>
      </c>
      <c r="M22" s="290">
        <f>SUM(M21:M21)</f>
        <v>0</v>
      </c>
      <c r="N22" s="290">
        <f>SUM(N21:N21)</f>
        <v>0</v>
      </c>
      <c r="O22" s="291">
        <f>SUM(O21:O21)</f>
        <v>0</v>
      </c>
      <c r="P22" s="260"/>
    </row>
    <row r="23" spans="1:16" ht="21.95" customHeight="1">
      <c r="A23" s="260"/>
      <c r="B23" s="532" t="s">
        <v>208</v>
      </c>
      <c r="C23" s="532"/>
      <c r="D23" s="533"/>
      <c r="E23" s="533"/>
      <c r="F23" s="533"/>
      <c r="G23" s="533"/>
      <c r="H23" s="533"/>
      <c r="I23" s="533"/>
      <c r="J23" s="533"/>
      <c r="K23" s="533"/>
      <c r="L23" s="533"/>
      <c r="M23" s="533"/>
      <c r="N23" s="533"/>
      <c r="O23" s="533"/>
      <c r="P23" s="260"/>
    </row>
    <row r="24" spans="1:16" ht="21.95" customHeight="1">
      <c r="A24" s="260"/>
      <c r="B24" s="293" t="s">
        <v>209</v>
      </c>
      <c r="C24" s="282">
        <f>L24+O24</f>
        <v>0</v>
      </c>
      <c r="D24" s="283">
        <v>0</v>
      </c>
      <c r="E24" s="283">
        <v>0</v>
      </c>
      <c r="F24" s="283">
        <v>0</v>
      </c>
      <c r="G24" s="283">
        <v>0</v>
      </c>
      <c r="H24" s="283">
        <v>0</v>
      </c>
      <c r="I24" s="283">
        <f>SUM(D24:H24)</f>
        <v>0</v>
      </c>
      <c r="J24" s="284">
        <v>0.18</v>
      </c>
      <c r="K24" s="283">
        <f>I24*J24</f>
        <v>0</v>
      </c>
      <c r="L24" s="292">
        <f>I24+K24</f>
        <v>0</v>
      </c>
      <c r="M24" s="283">
        <f>L24*1</f>
        <v>0</v>
      </c>
      <c r="N24" s="283">
        <f>L24-M24</f>
        <v>0</v>
      </c>
      <c r="O24" s="283"/>
      <c r="P24" s="260"/>
    </row>
    <row r="25" spans="1:16" ht="21.95" customHeight="1">
      <c r="A25" s="260"/>
      <c r="B25" s="286" t="s">
        <v>201</v>
      </c>
      <c r="C25" s="287">
        <f t="shared" ref="C25:I25" si="5">SUM(C24:C24)</f>
        <v>0</v>
      </c>
      <c r="D25" s="288">
        <f t="shared" si="5"/>
        <v>0</v>
      </c>
      <c r="E25" s="288">
        <f t="shared" si="5"/>
        <v>0</v>
      </c>
      <c r="F25" s="288">
        <f t="shared" si="5"/>
        <v>0</v>
      </c>
      <c r="G25" s="288">
        <f t="shared" si="5"/>
        <v>0</v>
      </c>
      <c r="H25" s="288">
        <f t="shared" si="5"/>
        <v>0</v>
      </c>
      <c r="I25" s="288">
        <f t="shared" si="5"/>
        <v>0</v>
      </c>
      <c r="J25" s="289"/>
      <c r="K25" s="288">
        <f>SUM(K24:K24)</f>
        <v>0</v>
      </c>
      <c r="L25" s="285">
        <f>SUM(L24:L24)</f>
        <v>0</v>
      </c>
      <c r="M25" s="290">
        <f>SUM(M24:M24)</f>
        <v>0</v>
      </c>
      <c r="N25" s="290">
        <f>SUM(N24:N24)</f>
        <v>0</v>
      </c>
      <c r="O25" s="291">
        <f>SUM(O24:O24)</f>
        <v>0</v>
      </c>
      <c r="P25" s="260"/>
    </row>
    <row r="26" spans="1:16" ht="21.95" customHeight="1">
      <c r="A26" s="260"/>
      <c r="B26" s="532" t="s">
        <v>210</v>
      </c>
      <c r="C26" s="532"/>
      <c r="D26" s="533"/>
      <c r="E26" s="533"/>
      <c r="F26" s="533"/>
      <c r="G26" s="533"/>
      <c r="H26" s="533"/>
      <c r="I26" s="533"/>
      <c r="J26" s="533"/>
      <c r="K26" s="533"/>
      <c r="L26" s="533"/>
      <c r="M26" s="533"/>
      <c r="N26" s="533"/>
      <c r="O26" s="533"/>
      <c r="P26" s="260"/>
    </row>
    <row r="27" spans="1:16" ht="21.95" customHeight="1">
      <c r="A27" s="260"/>
      <c r="B27" s="281" t="s">
        <v>136</v>
      </c>
      <c r="C27" s="282">
        <f>L27+O27</f>
        <v>228445</v>
      </c>
      <c r="D27" s="283">
        <f>'Lider konsorcjum'!F67</f>
        <v>175000</v>
      </c>
      <c r="E27" s="283">
        <f>'Lider konsorcjum'!F73</f>
        <v>7500</v>
      </c>
      <c r="F27" s="283">
        <f>'Lider konsorcjum'!F76</f>
        <v>0</v>
      </c>
      <c r="G27" s="283">
        <f>'Lider konsorcjum'!F79</f>
        <v>0</v>
      </c>
      <c r="H27" s="283">
        <f>'Lider konsorcjum'!F85</f>
        <v>31000</v>
      </c>
      <c r="I27" s="283">
        <f>SUM(D27:H27)</f>
        <v>213500</v>
      </c>
      <c r="J27" s="284">
        <v>7.0000000000000007E-2</v>
      </c>
      <c r="K27" s="283">
        <f>I27*J27</f>
        <v>14945.000000000002</v>
      </c>
      <c r="L27" s="292">
        <f>I27+K27</f>
        <v>228445</v>
      </c>
      <c r="M27" s="283">
        <f>L27*0.8</f>
        <v>182756</v>
      </c>
      <c r="N27" s="283">
        <f>L27-M27</f>
        <v>45689</v>
      </c>
      <c r="O27" s="283">
        <v>0</v>
      </c>
      <c r="P27" s="260"/>
    </row>
    <row r="28" spans="1:16" ht="21.95" customHeight="1">
      <c r="A28" s="260"/>
      <c r="B28" s="286" t="s">
        <v>201</v>
      </c>
      <c r="C28" s="287">
        <f t="shared" ref="C28:I28" si="6">SUM(C27:C27)</f>
        <v>228445</v>
      </c>
      <c r="D28" s="288">
        <f t="shared" si="6"/>
        <v>175000</v>
      </c>
      <c r="E28" s="288">
        <f t="shared" si="6"/>
        <v>7500</v>
      </c>
      <c r="F28" s="288">
        <f t="shared" si="6"/>
        <v>0</v>
      </c>
      <c r="G28" s="288">
        <f t="shared" si="6"/>
        <v>0</v>
      </c>
      <c r="H28" s="288">
        <f t="shared" si="6"/>
        <v>31000</v>
      </c>
      <c r="I28" s="288">
        <f t="shared" si="6"/>
        <v>213500</v>
      </c>
      <c r="J28" s="289"/>
      <c r="K28" s="288">
        <f>SUM(K27:K27)</f>
        <v>14945.000000000002</v>
      </c>
      <c r="L28" s="285">
        <f>SUM(L27:L27)</f>
        <v>228445</v>
      </c>
      <c r="M28" s="290">
        <f>SUM(M27:M27)</f>
        <v>182756</v>
      </c>
      <c r="N28" s="290">
        <f>SUM(N27:N27)</f>
        <v>45689</v>
      </c>
      <c r="O28" s="291">
        <f>SUM(O27:O27)</f>
        <v>0</v>
      </c>
      <c r="P28" s="260"/>
    </row>
    <row r="29" spans="1:16" ht="21.95" customHeight="1">
      <c r="A29" s="260"/>
      <c r="B29" s="532" t="s">
        <v>211</v>
      </c>
      <c r="C29" s="532"/>
      <c r="D29" s="533"/>
      <c r="E29" s="533"/>
      <c r="F29" s="533"/>
      <c r="G29" s="533"/>
      <c r="H29" s="533"/>
      <c r="I29" s="533"/>
      <c r="J29" s="533"/>
      <c r="K29" s="533"/>
      <c r="L29" s="533"/>
      <c r="M29" s="533"/>
      <c r="N29" s="533"/>
      <c r="O29" s="533"/>
      <c r="P29" s="260"/>
    </row>
    <row r="30" spans="1:16" ht="21.95" customHeight="1">
      <c r="A30" s="260"/>
      <c r="B30" s="281" t="s">
        <v>136</v>
      </c>
      <c r="C30" s="282">
        <f>L30+O30</f>
        <v>0</v>
      </c>
      <c r="D30" s="283">
        <v>0</v>
      </c>
      <c r="E30" s="283">
        <v>0</v>
      </c>
      <c r="F30" s="283">
        <v>0</v>
      </c>
      <c r="G30" s="283">
        <v>0</v>
      </c>
      <c r="H30" s="283">
        <v>0</v>
      </c>
      <c r="I30" s="283">
        <f>SUM(D30:H30)</f>
        <v>0</v>
      </c>
      <c r="J30" s="284">
        <v>7.0000000000000007E-2</v>
      </c>
      <c r="K30" s="283">
        <f>I30*J30</f>
        <v>0</v>
      </c>
      <c r="L30" s="292">
        <f>I30+K30</f>
        <v>0</v>
      </c>
      <c r="M30" s="283">
        <f>L30*0.8</f>
        <v>0</v>
      </c>
      <c r="N30" s="283">
        <f>L30-M30</f>
        <v>0</v>
      </c>
      <c r="O30" s="283">
        <v>0</v>
      </c>
      <c r="P30" s="260"/>
    </row>
    <row r="31" spans="1:16" ht="21.95" customHeight="1">
      <c r="A31" s="260"/>
      <c r="B31" s="286" t="s">
        <v>201</v>
      </c>
      <c r="C31" s="287">
        <f t="shared" ref="C31:I31" si="7">SUM(C30:C30)</f>
        <v>0</v>
      </c>
      <c r="D31" s="288">
        <f t="shared" si="7"/>
        <v>0</v>
      </c>
      <c r="E31" s="288">
        <f t="shared" si="7"/>
        <v>0</v>
      </c>
      <c r="F31" s="288">
        <f t="shared" si="7"/>
        <v>0</v>
      </c>
      <c r="G31" s="288">
        <f t="shared" si="7"/>
        <v>0</v>
      </c>
      <c r="H31" s="288">
        <f t="shared" si="7"/>
        <v>0</v>
      </c>
      <c r="I31" s="288">
        <f t="shared" si="7"/>
        <v>0</v>
      </c>
      <c r="J31" s="289"/>
      <c r="K31" s="288">
        <f>SUM(K30:K30)</f>
        <v>0</v>
      </c>
      <c r="L31" s="285">
        <f>SUM(L30:L30)</f>
        <v>0</v>
      </c>
      <c r="M31" s="290">
        <f>SUM(M30:M30)</f>
        <v>0</v>
      </c>
      <c r="N31" s="290">
        <f>SUM(N30:N30)</f>
        <v>0</v>
      </c>
      <c r="O31" s="291">
        <f>SUM(O30:O30)</f>
        <v>0</v>
      </c>
      <c r="P31" s="260"/>
    </row>
    <row r="32" spans="1:16" ht="21.95" customHeight="1" thickBot="1">
      <c r="A32" s="260"/>
      <c r="B32" s="338" t="s">
        <v>212</v>
      </c>
      <c r="C32" s="339">
        <f t="shared" ref="C32:I32" si="8">C10+C13+C16+C19+C22+C25+C28+C31</f>
        <v>1347558</v>
      </c>
      <c r="D32" s="340">
        <f t="shared" si="8"/>
        <v>560000</v>
      </c>
      <c r="E32" s="340">
        <f t="shared" si="8"/>
        <v>22500</v>
      </c>
      <c r="F32" s="340">
        <f t="shared" si="8"/>
        <v>0</v>
      </c>
      <c r="G32" s="340">
        <f t="shared" si="8"/>
        <v>585000</v>
      </c>
      <c r="H32" s="340">
        <f t="shared" si="8"/>
        <v>36900</v>
      </c>
      <c r="I32" s="340">
        <f t="shared" si="8"/>
        <v>1204400</v>
      </c>
      <c r="J32" s="289"/>
      <c r="K32" s="288">
        <f>K10+K13+K16+K19+K22+K25+K28+K31</f>
        <v>143158</v>
      </c>
      <c r="L32" s="285">
        <f>L10+L13+L16+L19+L22+L25+L28+L31</f>
        <v>1347558</v>
      </c>
      <c r="M32" s="290">
        <f>M10+M13+M16+M19+M22+M25+M28+M31</f>
        <v>1204306.3999999999</v>
      </c>
      <c r="N32" s="290">
        <f>N10+N13+N16+N19+N22+N25+N28+N31</f>
        <v>143251.59999999998</v>
      </c>
      <c r="O32" s="291">
        <f>O10+O13+O16+O19+O22+O25+O28+O31</f>
        <v>0</v>
      </c>
      <c r="P32" s="260"/>
    </row>
    <row r="33" spans="1:16" ht="25.5" customHeight="1" thickBot="1">
      <c r="A33" s="260"/>
      <c r="B33" s="548" t="s">
        <v>519</v>
      </c>
      <c r="C33" s="549"/>
      <c r="D33" s="549"/>
      <c r="E33" s="549"/>
      <c r="F33" s="549"/>
      <c r="G33" s="549"/>
      <c r="H33" s="549"/>
      <c r="I33" s="550"/>
      <c r="J33" s="294"/>
      <c r="K33" s="294"/>
      <c r="L33" s="294"/>
      <c r="M33" s="294"/>
      <c r="N33" s="294"/>
      <c r="O33" s="294"/>
      <c r="P33" s="260"/>
    </row>
  </sheetData>
  <mergeCells count="21">
    <mergeCell ref="B33:I33"/>
    <mergeCell ref="B20:O20"/>
    <mergeCell ref="B23:O23"/>
    <mergeCell ref="B26:O26"/>
    <mergeCell ref="B29:O29"/>
    <mergeCell ref="B17:O17"/>
    <mergeCell ref="B2:N2"/>
    <mergeCell ref="B4:B6"/>
    <mergeCell ref="C4:C6"/>
    <mergeCell ref="D4:L4"/>
    <mergeCell ref="D5:D6"/>
    <mergeCell ref="E5:E6"/>
    <mergeCell ref="F5:F6"/>
    <mergeCell ref="G5:G6"/>
    <mergeCell ref="H5:H6"/>
    <mergeCell ref="I5:I6"/>
    <mergeCell ref="J5:J6"/>
    <mergeCell ref="K5:K6"/>
    <mergeCell ref="B8:O8"/>
    <mergeCell ref="B11:O11"/>
    <mergeCell ref="B14:O14"/>
  </mergeCells>
  <pageMargins left="0.27559055118110237" right="0.15748031496062992" top="0.27559055118110237" bottom="0.35433070866141736" header="0.23622047244094491" footer="0.31496062992125984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3"/>
  <sheetViews>
    <sheetView view="pageBreakPreview" zoomScaleNormal="100" zoomScaleSheetLayoutView="100" workbookViewId="0"/>
  </sheetViews>
  <sheetFormatPr defaultRowHeight="15"/>
  <cols>
    <col min="1" max="1" width="2.625" style="262" customWidth="1"/>
    <col min="2" max="2" width="15.75" style="295" customWidth="1"/>
    <col min="3" max="3" width="14.625" style="295" customWidth="1"/>
    <col min="4" max="8" width="12" style="295" customWidth="1"/>
    <col min="9" max="9" width="14.625" style="295" customWidth="1"/>
    <col min="10" max="10" width="6.5" style="295" customWidth="1"/>
    <col min="11" max="11" width="14.625" style="295" customWidth="1"/>
    <col min="12" max="12" width="16.625" style="295" customWidth="1"/>
    <col min="13" max="13" width="13.5" style="295" customWidth="1"/>
    <col min="14" max="14" width="13.125" style="295" customWidth="1"/>
    <col min="15" max="15" width="14.125" style="295" customWidth="1"/>
    <col min="16" max="16" width="2.625" style="262" customWidth="1"/>
    <col min="17" max="16384" width="9" style="262"/>
  </cols>
  <sheetData>
    <row r="1" spans="1:16" ht="24" customHeight="1" thickBot="1">
      <c r="A1" s="260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0"/>
    </row>
    <row r="2" spans="1:16" s="265" customFormat="1" ht="36" customHeight="1" thickBot="1">
      <c r="A2" s="263"/>
      <c r="B2" s="534" t="s">
        <v>532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264"/>
      <c r="P2" s="263"/>
    </row>
    <row r="3" spans="1:16" s="265" customFormat="1">
      <c r="A3" s="263"/>
      <c r="B3" s="266"/>
      <c r="C3" s="266"/>
      <c r="D3" s="266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</row>
    <row r="4" spans="1:16" ht="22.5" customHeight="1">
      <c r="A4" s="260"/>
      <c r="B4" s="536" t="s">
        <v>181</v>
      </c>
      <c r="C4" s="537" t="s">
        <v>182</v>
      </c>
      <c r="D4" s="538" t="s">
        <v>183</v>
      </c>
      <c r="E4" s="538"/>
      <c r="F4" s="538"/>
      <c r="G4" s="538"/>
      <c r="H4" s="538"/>
      <c r="I4" s="538"/>
      <c r="J4" s="538"/>
      <c r="K4" s="538"/>
      <c r="L4" s="538"/>
      <c r="M4" s="267"/>
      <c r="N4" s="267"/>
      <c r="O4" s="268"/>
      <c r="P4" s="260"/>
    </row>
    <row r="5" spans="1:16" ht="18.75" customHeight="1">
      <c r="A5" s="260"/>
      <c r="B5" s="536"/>
      <c r="C5" s="537"/>
      <c r="D5" s="539" t="s">
        <v>7</v>
      </c>
      <c r="E5" s="539" t="s">
        <v>8</v>
      </c>
      <c r="F5" s="539" t="s">
        <v>9</v>
      </c>
      <c r="G5" s="539" t="s">
        <v>10</v>
      </c>
      <c r="H5" s="541" t="s">
        <v>184</v>
      </c>
      <c r="I5" s="542" t="s">
        <v>185</v>
      </c>
      <c r="J5" s="544" t="s">
        <v>186</v>
      </c>
      <c r="K5" s="546" t="s">
        <v>187</v>
      </c>
      <c r="L5" s="269" t="s">
        <v>188</v>
      </c>
      <c r="M5" s="270" t="s">
        <v>189</v>
      </c>
      <c r="N5" s="270" t="s">
        <v>190</v>
      </c>
      <c r="O5" s="271" t="s">
        <v>191</v>
      </c>
      <c r="P5" s="260"/>
    </row>
    <row r="6" spans="1:16" ht="26.25" customHeight="1">
      <c r="A6" s="260"/>
      <c r="B6" s="536"/>
      <c r="C6" s="537"/>
      <c r="D6" s="540"/>
      <c r="E6" s="540" t="s">
        <v>8</v>
      </c>
      <c r="F6" s="540" t="s">
        <v>9</v>
      </c>
      <c r="G6" s="540" t="s">
        <v>10</v>
      </c>
      <c r="H6" s="541" t="s">
        <v>184</v>
      </c>
      <c r="I6" s="543"/>
      <c r="J6" s="545"/>
      <c r="K6" s="547"/>
      <c r="L6" s="272" t="s">
        <v>192</v>
      </c>
      <c r="M6" s="273" t="s">
        <v>193</v>
      </c>
      <c r="N6" s="274"/>
      <c r="O6" s="275" t="s">
        <v>194</v>
      </c>
      <c r="P6" s="260"/>
    </row>
    <row r="7" spans="1:16">
      <c r="A7" s="260"/>
      <c r="B7" s="276">
        <v>1</v>
      </c>
      <c r="C7" s="277" t="s">
        <v>195</v>
      </c>
      <c r="D7" s="278">
        <v>3</v>
      </c>
      <c r="E7" s="278">
        <v>4</v>
      </c>
      <c r="F7" s="278">
        <v>5</v>
      </c>
      <c r="G7" s="278">
        <v>6</v>
      </c>
      <c r="H7" s="278">
        <v>7</v>
      </c>
      <c r="I7" s="278" t="s">
        <v>196</v>
      </c>
      <c r="J7" s="278">
        <v>9</v>
      </c>
      <c r="K7" s="278" t="s">
        <v>197</v>
      </c>
      <c r="L7" s="279" t="s">
        <v>198</v>
      </c>
      <c r="M7" s="280">
        <v>12</v>
      </c>
      <c r="N7" s="280" t="s">
        <v>199</v>
      </c>
      <c r="O7" s="276">
        <v>14</v>
      </c>
      <c r="P7" s="260"/>
    </row>
    <row r="8" spans="1:16" ht="21.95" customHeight="1">
      <c r="A8" s="260"/>
      <c r="B8" s="532" t="s">
        <v>200</v>
      </c>
      <c r="C8" s="532"/>
      <c r="D8" s="533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260"/>
    </row>
    <row r="9" spans="1:16" ht="21.95" customHeight="1">
      <c r="A9" s="260"/>
      <c r="B9" s="281" t="s">
        <v>136</v>
      </c>
      <c r="C9" s="282">
        <f>L9+O9</f>
        <v>0</v>
      </c>
      <c r="D9" s="283">
        <v>0</v>
      </c>
      <c r="E9" s="283">
        <v>0</v>
      </c>
      <c r="F9" s="283">
        <v>0</v>
      </c>
      <c r="G9" s="283">
        <v>0</v>
      </c>
      <c r="H9" s="283">
        <v>0</v>
      </c>
      <c r="I9" s="283">
        <f>SUM(D9:H9)</f>
        <v>0</v>
      </c>
      <c r="J9" s="284">
        <v>7.0000000000000007E-2</v>
      </c>
      <c r="K9" s="283">
        <f>I9*J9</f>
        <v>0</v>
      </c>
      <c r="L9" s="285">
        <f>I9+K9</f>
        <v>0</v>
      </c>
      <c r="M9" s="283">
        <f>L9*0.8</f>
        <v>0</v>
      </c>
      <c r="N9" s="283">
        <f>L9-M9</f>
        <v>0</v>
      </c>
      <c r="O9" s="283">
        <v>0</v>
      </c>
      <c r="P9" s="260"/>
    </row>
    <row r="10" spans="1:16" ht="21.95" customHeight="1">
      <c r="A10" s="260"/>
      <c r="B10" s="286" t="s">
        <v>201</v>
      </c>
      <c r="C10" s="287">
        <f t="shared" ref="C10:I10" si="0">SUM(C9:C9)</f>
        <v>0</v>
      </c>
      <c r="D10" s="288">
        <f t="shared" si="0"/>
        <v>0</v>
      </c>
      <c r="E10" s="288">
        <f t="shared" si="0"/>
        <v>0</v>
      </c>
      <c r="F10" s="288">
        <f t="shared" si="0"/>
        <v>0</v>
      </c>
      <c r="G10" s="288">
        <f t="shared" si="0"/>
        <v>0</v>
      </c>
      <c r="H10" s="288">
        <f t="shared" si="0"/>
        <v>0</v>
      </c>
      <c r="I10" s="288">
        <f t="shared" si="0"/>
        <v>0</v>
      </c>
      <c r="J10" s="289"/>
      <c r="K10" s="288">
        <f>SUM(K9:K9)</f>
        <v>0</v>
      </c>
      <c r="L10" s="285">
        <f>SUM(L9:L9)</f>
        <v>0</v>
      </c>
      <c r="M10" s="290">
        <f>SUM(M9:M9)</f>
        <v>0</v>
      </c>
      <c r="N10" s="290">
        <f>SUM(N9:N9)</f>
        <v>0</v>
      </c>
      <c r="O10" s="291">
        <f>SUM(O9:O9)</f>
        <v>0</v>
      </c>
      <c r="P10" s="260"/>
    </row>
    <row r="11" spans="1:16" ht="21.95" customHeight="1">
      <c r="A11" s="260"/>
      <c r="B11" s="532" t="s">
        <v>202</v>
      </c>
      <c r="C11" s="532"/>
      <c r="D11" s="533"/>
      <c r="E11" s="533"/>
      <c r="F11" s="533"/>
      <c r="G11" s="533"/>
      <c r="H11" s="533"/>
      <c r="I11" s="533"/>
      <c r="J11" s="533"/>
      <c r="K11" s="533"/>
      <c r="L11" s="533"/>
      <c r="M11" s="533"/>
      <c r="N11" s="533"/>
      <c r="O11" s="533"/>
      <c r="P11" s="260"/>
    </row>
    <row r="12" spans="1:16" ht="21.95" customHeight="1">
      <c r="A12" s="260"/>
      <c r="B12" s="281" t="s">
        <v>136</v>
      </c>
      <c r="C12" s="282">
        <f>L12+O12</f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  <c r="I12" s="283">
        <f>SUM(D12:H12)</f>
        <v>0</v>
      </c>
      <c r="J12" s="284">
        <v>7.0000000000000007E-2</v>
      </c>
      <c r="K12" s="283">
        <f>'Lider konsorcjum'!F60-'WoP nr 1'!K12</f>
        <v>0</v>
      </c>
      <c r="L12" s="292">
        <f>I12+K12</f>
        <v>0</v>
      </c>
      <c r="M12" s="283">
        <f>L12*0.8</f>
        <v>0</v>
      </c>
      <c r="N12" s="283">
        <f>L12-M12</f>
        <v>0</v>
      </c>
      <c r="O12" s="283">
        <v>0</v>
      </c>
      <c r="P12" s="260"/>
    </row>
    <row r="13" spans="1:16" ht="21.95" customHeight="1">
      <c r="A13" s="260"/>
      <c r="B13" s="286" t="s">
        <v>201</v>
      </c>
      <c r="C13" s="287">
        <f t="shared" ref="C13:I13" si="1">SUM(C12:C12)</f>
        <v>0</v>
      </c>
      <c r="D13" s="288">
        <f t="shared" si="1"/>
        <v>0</v>
      </c>
      <c r="E13" s="288">
        <f t="shared" si="1"/>
        <v>0</v>
      </c>
      <c r="F13" s="288">
        <f t="shared" si="1"/>
        <v>0</v>
      </c>
      <c r="G13" s="288">
        <f t="shared" si="1"/>
        <v>0</v>
      </c>
      <c r="H13" s="288">
        <f t="shared" si="1"/>
        <v>0</v>
      </c>
      <c r="I13" s="288">
        <f t="shared" si="1"/>
        <v>0</v>
      </c>
      <c r="J13" s="289"/>
      <c r="K13" s="288">
        <f>SUM(K12:K12)</f>
        <v>0</v>
      </c>
      <c r="L13" s="285">
        <f>SUM(L12:L12)</f>
        <v>0</v>
      </c>
      <c r="M13" s="290">
        <f>SUM(M12:M12)</f>
        <v>0</v>
      </c>
      <c r="N13" s="290">
        <f>SUM(N12:N12)</f>
        <v>0</v>
      </c>
      <c r="O13" s="291">
        <f>SUM(O12:O12)</f>
        <v>0</v>
      </c>
      <c r="P13" s="260"/>
    </row>
    <row r="14" spans="1:16" ht="21.95" customHeight="1">
      <c r="A14" s="260"/>
      <c r="B14" s="532" t="s">
        <v>203</v>
      </c>
      <c r="C14" s="532"/>
      <c r="D14" s="533"/>
      <c r="E14" s="533"/>
      <c r="F14" s="533"/>
      <c r="G14" s="533"/>
      <c r="H14" s="533"/>
      <c r="I14" s="533"/>
      <c r="J14" s="533"/>
      <c r="K14" s="533"/>
      <c r="L14" s="533"/>
      <c r="M14" s="533"/>
      <c r="N14" s="533"/>
      <c r="O14" s="533"/>
      <c r="P14" s="260"/>
    </row>
    <row r="15" spans="1:16" ht="21.95" customHeight="1">
      <c r="A15" s="260"/>
      <c r="B15" s="293" t="s">
        <v>204</v>
      </c>
      <c r="C15" s="282">
        <f>L15+O15</f>
        <v>204905</v>
      </c>
      <c r="D15" s="283">
        <f>'Partner nr 1'!F14</f>
        <v>100000</v>
      </c>
      <c r="E15" s="283">
        <f>'Partner nr 1'!F17</f>
        <v>35000</v>
      </c>
      <c r="F15" s="283">
        <f>'Partner nr 1'!F19</f>
        <v>0</v>
      </c>
      <c r="G15" s="283">
        <f>'Partner nr 1'!F24</f>
        <v>45000</v>
      </c>
      <c r="H15" s="283">
        <f>'Partner nr 1'!F30</f>
        <v>11500</v>
      </c>
      <c r="I15" s="283">
        <f>SUM(D15:H15)</f>
        <v>191500</v>
      </c>
      <c r="J15" s="284">
        <v>7.0000000000000007E-2</v>
      </c>
      <c r="K15" s="283">
        <f>I15*J15</f>
        <v>13405.000000000002</v>
      </c>
      <c r="L15" s="292">
        <f>I15+K15</f>
        <v>204905</v>
      </c>
      <c r="M15" s="283">
        <f>L15*0.8</f>
        <v>163924</v>
      </c>
      <c r="N15" s="283">
        <f>L15-M15</f>
        <v>40981</v>
      </c>
      <c r="O15" s="283">
        <v>0</v>
      </c>
      <c r="P15" s="260"/>
    </row>
    <row r="16" spans="1:16" ht="21.95" customHeight="1">
      <c r="A16" s="260"/>
      <c r="B16" s="286" t="s">
        <v>201</v>
      </c>
      <c r="C16" s="287">
        <f t="shared" ref="C16:I16" si="2">SUM(C15:C15)</f>
        <v>204905</v>
      </c>
      <c r="D16" s="288">
        <f t="shared" si="2"/>
        <v>100000</v>
      </c>
      <c r="E16" s="288">
        <f t="shared" si="2"/>
        <v>35000</v>
      </c>
      <c r="F16" s="288">
        <f t="shared" si="2"/>
        <v>0</v>
      </c>
      <c r="G16" s="288">
        <f t="shared" si="2"/>
        <v>45000</v>
      </c>
      <c r="H16" s="288">
        <f t="shared" si="2"/>
        <v>11500</v>
      </c>
      <c r="I16" s="288">
        <f t="shared" si="2"/>
        <v>191500</v>
      </c>
      <c r="J16" s="289"/>
      <c r="K16" s="288">
        <f>SUM(K15:K15)</f>
        <v>13405.000000000002</v>
      </c>
      <c r="L16" s="285">
        <f>SUM(L15:L15)</f>
        <v>204905</v>
      </c>
      <c r="M16" s="290">
        <f>SUM(M15:M15)</f>
        <v>163924</v>
      </c>
      <c r="N16" s="290">
        <f>SUM(N15:N15)</f>
        <v>40981</v>
      </c>
      <c r="O16" s="291">
        <f>SUM(O15:O15)</f>
        <v>0</v>
      </c>
      <c r="P16" s="260"/>
    </row>
    <row r="17" spans="1:16" ht="21.95" customHeight="1">
      <c r="A17" s="260"/>
      <c r="B17" s="532" t="s">
        <v>205</v>
      </c>
      <c r="C17" s="532"/>
      <c r="D17" s="533"/>
      <c r="E17" s="533"/>
      <c r="F17" s="533"/>
      <c r="G17" s="533"/>
      <c r="H17" s="533"/>
      <c r="I17" s="533"/>
      <c r="J17" s="533"/>
      <c r="K17" s="533"/>
      <c r="L17" s="533"/>
      <c r="M17" s="533"/>
      <c r="N17" s="533"/>
      <c r="O17" s="533"/>
      <c r="P17" s="260"/>
    </row>
    <row r="18" spans="1:16" ht="45">
      <c r="A18" s="260"/>
      <c r="B18" s="293" t="s">
        <v>206</v>
      </c>
      <c r="C18" s="282">
        <f>L18+O18</f>
        <v>0</v>
      </c>
      <c r="D18" s="283">
        <v>0</v>
      </c>
      <c r="E18" s="283">
        <v>0</v>
      </c>
      <c r="F18" s="283">
        <v>0</v>
      </c>
      <c r="G18" s="283">
        <v>0</v>
      </c>
      <c r="H18" s="283">
        <v>0</v>
      </c>
      <c r="I18" s="283">
        <f>SUM(D18:H18)</f>
        <v>0</v>
      </c>
      <c r="J18" s="284">
        <v>0.18</v>
      </c>
      <c r="K18" s="283">
        <f>I18*J18</f>
        <v>0</v>
      </c>
      <c r="L18" s="292">
        <f>I18+K18</f>
        <v>0</v>
      </c>
      <c r="M18" s="283">
        <f>L18*1</f>
        <v>0</v>
      </c>
      <c r="N18" s="283">
        <f>L18-M18</f>
        <v>0</v>
      </c>
      <c r="O18" s="283">
        <v>0</v>
      </c>
      <c r="P18" s="260"/>
    </row>
    <row r="19" spans="1:16" ht="21.95" customHeight="1">
      <c r="A19" s="260"/>
      <c r="B19" s="286" t="s">
        <v>201</v>
      </c>
      <c r="C19" s="287">
        <f t="shared" ref="C19:I19" si="3">SUM(C18:C18)</f>
        <v>0</v>
      </c>
      <c r="D19" s="288">
        <f t="shared" si="3"/>
        <v>0</v>
      </c>
      <c r="E19" s="288">
        <f t="shared" si="3"/>
        <v>0</v>
      </c>
      <c r="F19" s="288">
        <f t="shared" si="3"/>
        <v>0</v>
      </c>
      <c r="G19" s="288">
        <f t="shared" si="3"/>
        <v>0</v>
      </c>
      <c r="H19" s="288">
        <f t="shared" si="3"/>
        <v>0</v>
      </c>
      <c r="I19" s="288">
        <f t="shared" si="3"/>
        <v>0</v>
      </c>
      <c r="J19" s="289"/>
      <c r="K19" s="288">
        <f>SUM(K18:K18)</f>
        <v>0</v>
      </c>
      <c r="L19" s="285">
        <f>SUM(L18:L18)</f>
        <v>0</v>
      </c>
      <c r="M19" s="290">
        <f>SUM(M18:M18)</f>
        <v>0</v>
      </c>
      <c r="N19" s="290">
        <f>SUM(N18:N18)</f>
        <v>0</v>
      </c>
      <c r="O19" s="291">
        <f>SUM(O18:O18)</f>
        <v>0</v>
      </c>
      <c r="P19" s="260"/>
    </row>
    <row r="20" spans="1:16" ht="21.95" customHeight="1">
      <c r="A20" s="260"/>
      <c r="B20" s="532" t="s">
        <v>207</v>
      </c>
      <c r="C20" s="532"/>
      <c r="D20" s="533"/>
      <c r="E20" s="533"/>
      <c r="F20" s="533"/>
      <c r="G20" s="533"/>
      <c r="H20" s="533"/>
      <c r="I20" s="533"/>
      <c r="J20" s="533"/>
      <c r="K20" s="533"/>
      <c r="L20" s="533"/>
      <c r="M20" s="533"/>
      <c r="N20" s="533"/>
      <c r="O20" s="533"/>
      <c r="P20" s="260"/>
    </row>
    <row r="21" spans="1:16" ht="45">
      <c r="A21" s="260"/>
      <c r="B21" s="293" t="s">
        <v>206</v>
      </c>
      <c r="C21" s="282">
        <f>L21+O21</f>
        <v>96760</v>
      </c>
      <c r="D21" s="283">
        <f>'Partner nr 2'!F34</f>
        <v>35000</v>
      </c>
      <c r="E21" s="283">
        <f>'Partner nr 2'!F37</f>
        <v>0</v>
      </c>
      <c r="F21" s="283">
        <f>'Partner nr 2'!F40</f>
        <v>0</v>
      </c>
      <c r="G21" s="283">
        <f>'Partner nr 2'!F42</f>
        <v>40000</v>
      </c>
      <c r="H21" s="283">
        <f>'Partner nr 2'!F48</f>
        <v>7000</v>
      </c>
      <c r="I21" s="283">
        <f>SUM(D21:H21)</f>
        <v>82000</v>
      </c>
      <c r="J21" s="284">
        <v>0.18</v>
      </c>
      <c r="K21" s="283">
        <f>I21*J21</f>
        <v>14760</v>
      </c>
      <c r="L21" s="292">
        <f>I21+K21</f>
        <v>96760</v>
      </c>
      <c r="M21" s="283">
        <f>L21*1</f>
        <v>96760</v>
      </c>
      <c r="N21" s="283">
        <f>L21-M21</f>
        <v>0</v>
      </c>
      <c r="O21" s="283">
        <v>0</v>
      </c>
      <c r="P21" s="260"/>
    </row>
    <row r="22" spans="1:16" ht="21.95" customHeight="1">
      <c r="A22" s="260"/>
      <c r="B22" s="286" t="s">
        <v>201</v>
      </c>
      <c r="C22" s="287">
        <f t="shared" ref="C22:I22" si="4">SUM(C21:C21)</f>
        <v>96760</v>
      </c>
      <c r="D22" s="288">
        <f t="shared" si="4"/>
        <v>35000</v>
      </c>
      <c r="E22" s="288">
        <f t="shared" si="4"/>
        <v>0</v>
      </c>
      <c r="F22" s="288">
        <f t="shared" si="4"/>
        <v>0</v>
      </c>
      <c r="G22" s="288">
        <f t="shared" si="4"/>
        <v>40000</v>
      </c>
      <c r="H22" s="288">
        <f t="shared" si="4"/>
        <v>7000</v>
      </c>
      <c r="I22" s="288">
        <f t="shared" si="4"/>
        <v>82000</v>
      </c>
      <c r="J22" s="289"/>
      <c r="K22" s="288">
        <f>SUM(K21:K21)</f>
        <v>14760</v>
      </c>
      <c r="L22" s="285">
        <f>SUM(L21:L21)</f>
        <v>96760</v>
      </c>
      <c r="M22" s="290">
        <f>SUM(M21:M21)</f>
        <v>96760</v>
      </c>
      <c r="N22" s="290">
        <f>SUM(N21:N21)</f>
        <v>0</v>
      </c>
      <c r="O22" s="291">
        <f>SUM(O21:O21)</f>
        <v>0</v>
      </c>
      <c r="P22" s="260"/>
    </row>
    <row r="23" spans="1:16" ht="21.95" customHeight="1">
      <c r="A23" s="260"/>
      <c r="B23" s="532" t="s">
        <v>208</v>
      </c>
      <c r="C23" s="532"/>
      <c r="D23" s="533"/>
      <c r="E23" s="533"/>
      <c r="F23" s="533"/>
      <c r="G23" s="533"/>
      <c r="H23" s="533"/>
      <c r="I23" s="533"/>
      <c r="J23" s="533"/>
      <c r="K23" s="533"/>
      <c r="L23" s="533"/>
      <c r="M23" s="533"/>
      <c r="N23" s="533"/>
      <c r="O23" s="533"/>
      <c r="P23" s="260"/>
    </row>
    <row r="24" spans="1:16" ht="21.95" customHeight="1">
      <c r="A24" s="260"/>
      <c r="B24" s="293" t="s">
        <v>209</v>
      </c>
      <c r="C24" s="282">
        <f>L24+O24</f>
        <v>311815</v>
      </c>
      <c r="D24" s="283">
        <f>'Partner nr 3'!F15</f>
        <v>200000</v>
      </c>
      <c r="E24" s="283">
        <f>'Partner nr 3'!F17</f>
        <v>0</v>
      </c>
      <c r="F24" s="283">
        <f>'Partner nr 3'!F20</f>
        <v>0</v>
      </c>
      <c r="G24" s="283">
        <f>SUM('Partner nr 3'!F21:F21)</f>
        <v>60000</v>
      </c>
      <c r="H24" s="283">
        <f>'Partner nr 3'!F28</f>
        <v>4250</v>
      </c>
      <c r="I24" s="283">
        <f>SUM(D24:H24)</f>
        <v>264250</v>
      </c>
      <c r="J24" s="284">
        <v>0.18</v>
      </c>
      <c r="K24" s="283">
        <f>I24*J24</f>
        <v>47565</v>
      </c>
      <c r="L24" s="292">
        <f>I24+K24</f>
        <v>311815</v>
      </c>
      <c r="M24" s="283">
        <f>L24*1</f>
        <v>311815</v>
      </c>
      <c r="N24" s="283">
        <f>L24-M24</f>
        <v>0</v>
      </c>
      <c r="O24" s="283">
        <v>0</v>
      </c>
      <c r="P24" s="260"/>
    </row>
    <row r="25" spans="1:16" ht="21.95" customHeight="1">
      <c r="A25" s="260"/>
      <c r="B25" s="286" t="s">
        <v>201</v>
      </c>
      <c r="C25" s="287">
        <f t="shared" ref="C25:I25" si="5">SUM(C24:C24)</f>
        <v>311815</v>
      </c>
      <c r="D25" s="288">
        <f t="shared" si="5"/>
        <v>200000</v>
      </c>
      <c r="E25" s="288">
        <f t="shared" si="5"/>
        <v>0</v>
      </c>
      <c r="F25" s="288">
        <f t="shared" si="5"/>
        <v>0</v>
      </c>
      <c r="G25" s="288">
        <f t="shared" si="5"/>
        <v>60000</v>
      </c>
      <c r="H25" s="288">
        <f t="shared" si="5"/>
        <v>4250</v>
      </c>
      <c r="I25" s="288">
        <f t="shared" si="5"/>
        <v>264250</v>
      </c>
      <c r="J25" s="289"/>
      <c r="K25" s="288">
        <f>SUM(K24:K24)</f>
        <v>47565</v>
      </c>
      <c r="L25" s="285">
        <f>SUM(L24:L24)</f>
        <v>311815</v>
      </c>
      <c r="M25" s="290">
        <f>SUM(M24:M24)</f>
        <v>311815</v>
      </c>
      <c r="N25" s="290">
        <f>SUM(N24:N24)</f>
        <v>0</v>
      </c>
      <c r="O25" s="291">
        <f>SUM(O24:O24)</f>
        <v>0</v>
      </c>
      <c r="P25" s="260"/>
    </row>
    <row r="26" spans="1:16" ht="21.95" customHeight="1">
      <c r="A26" s="260"/>
      <c r="B26" s="532" t="s">
        <v>210</v>
      </c>
      <c r="C26" s="532"/>
      <c r="D26" s="533"/>
      <c r="E26" s="533"/>
      <c r="F26" s="533"/>
      <c r="G26" s="533"/>
      <c r="H26" s="533"/>
      <c r="I26" s="533"/>
      <c r="J26" s="533"/>
      <c r="K26" s="533"/>
      <c r="L26" s="533"/>
      <c r="M26" s="533"/>
      <c r="N26" s="533"/>
      <c r="O26" s="533"/>
      <c r="P26" s="260"/>
    </row>
    <row r="27" spans="1:16" ht="21.95" customHeight="1">
      <c r="A27" s="260"/>
      <c r="B27" s="281" t="s">
        <v>136</v>
      </c>
      <c r="C27" s="282">
        <f>L27+O27</f>
        <v>0</v>
      </c>
      <c r="D27" s="283"/>
      <c r="E27" s="283"/>
      <c r="F27" s="283"/>
      <c r="G27" s="283"/>
      <c r="H27" s="283"/>
      <c r="I27" s="283">
        <f>SUM(D27:H27)</f>
        <v>0</v>
      </c>
      <c r="J27" s="284">
        <v>7.0000000000000007E-2</v>
      </c>
      <c r="K27" s="283">
        <f>I27*J27</f>
        <v>0</v>
      </c>
      <c r="L27" s="292">
        <f>I27+K27</f>
        <v>0</v>
      </c>
      <c r="M27" s="283">
        <f>L27*0.8</f>
        <v>0</v>
      </c>
      <c r="N27" s="283">
        <f>L27-M27</f>
        <v>0</v>
      </c>
      <c r="O27" s="283">
        <v>0</v>
      </c>
      <c r="P27" s="260"/>
    </row>
    <row r="28" spans="1:16" ht="21.95" customHeight="1">
      <c r="A28" s="260"/>
      <c r="B28" s="286" t="s">
        <v>201</v>
      </c>
      <c r="C28" s="287">
        <f t="shared" ref="C28:I28" si="6">SUM(C27:C27)</f>
        <v>0</v>
      </c>
      <c r="D28" s="288">
        <f t="shared" si="6"/>
        <v>0</v>
      </c>
      <c r="E28" s="288">
        <f t="shared" si="6"/>
        <v>0</v>
      </c>
      <c r="F28" s="288">
        <f t="shared" si="6"/>
        <v>0</v>
      </c>
      <c r="G28" s="288">
        <f t="shared" si="6"/>
        <v>0</v>
      </c>
      <c r="H28" s="288">
        <f t="shared" si="6"/>
        <v>0</v>
      </c>
      <c r="I28" s="288">
        <f t="shared" si="6"/>
        <v>0</v>
      </c>
      <c r="J28" s="289"/>
      <c r="K28" s="288">
        <f>SUM(K27:K27)</f>
        <v>0</v>
      </c>
      <c r="L28" s="285">
        <f>SUM(L27:L27)</f>
        <v>0</v>
      </c>
      <c r="M28" s="290">
        <f>SUM(M27:M27)</f>
        <v>0</v>
      </c>
      <c r="N28" s="290">
        <f>SUM(N27:N27)</f>
        <v>0</v>
      </c>
      <c r="O28" s="291">
        <f>SUM(O27:O27)</f>
        <v>0</v>
      </c>
      <c r="P28" s="260"/>
    </row>
    <row r="29" spans="1:16" ht="21.95" customHeight="1">
      <c r="A29" s="260"/>
      <c r="B29" s="532" t="s">
        <v>211</v>
      </c>
      <c r="C29" s="532"/>
      <c r="D29" s="533"/>
      <c r="E29" s="533"/>
      <c r="F29" s="533"/>
      <c r="G29" s="533"/>
      <c r="H29" s="533"/>
      <c r="I29" s="533"/>
      <c r="J29" s="533"/>
      <c r="K29" s="533"/>
      <c r="L29" s="533"/>
      <c r="M29" s="533"/>
      <c r="N29" s="533"/>
      <c r="O29" s="533"/>
      <c r="P29" s="260"/>
    </row>
    <row r="30" spans="1:16" ht="21.95" customHeight="1">
      <c r="A30" s="260"/>
      <c r="B30" s="281" t="s">
        <v>136</v>
      </c>
      <c r="C30" s="282">
        <f>L30+O30</f>
        <v>243960</v>
      </c>
      <c r="D30" s="283">
        <f>'Lider konsorcjum'!F93</f>
        <v>175000</v>
      </c>
      <c r="E30" s="283">
        <f>'Lider konsorcjum'!F96</f>
        <v>3000</v>
      </c>
      <c r="F30" s="283">
        <f>'Lider konsorcjum'!F99</f>
        <v>0</v>
      </c>
      <c r="G30" s="283">
        <f>'Lider konsorcjum'!F102</f>
        <v>0</v>
      </c>
      <c r="H30" s="283">
        <f>'Lider konsorcjum'!F105</f>
        <v>50000</v>
      </c>
      <c r="I30" s="283">
        <f>SUM(D30:H30)</f>
        <v>228000</v>
      </c>
      <c r="J30" s="284">
        <v>7.0000000000000007E-2</v>
      </c>
      <c r="K30" s="283">
        <f>I30*J30</f>
        <v>15960.000000000002</v>
      </c>
      <c r="L30" s="292">
        <f>I30+K30</f>
        <v>243960</v>
      </c>
      <c r="M30" s="283">
        <f>L30*0.8</f>
        <v>195168</v>
      </c>
      <c r="N30" s="283">
        <f>L30-M30</f>
        <v>48792</v>
      </c>
      <c r="O30" s="283">
        <v>0</v>
      </c>
      <c r="P30" s="260"/>
    </row>
    <row r="31" spans="1:16" ht="21.95" customHeight="1">
      <c r="A31" s="260"/>
      <c r="B31" s="286" t="s">
        <v>201</v>
      </c>
      <c r="C31" s="287">
        <f t="shared" ref="C31:I31" si="7">SUM(C30:C30)</f>
        <v>243960</v>
      </c>
      <c r="D31" s="288">
        <f t="shared" si="7"/>
        <v>175000</v>
      </c>
      <c r="E31" s="288">
        <f t="shared" si="7"/>
        <v>3000</v>
      </c>
      <c r="F31" s="288">
        <f t="shared" si="7"/>
        <v>0</v>
      </c>
      <c r="G31" s="288">
        <f t="shared" si="7"/>
        <v>0</v>
      </c>
      <c r="H31" s="288">
        <f t="shared" si="7"/>
        <v>50000</v>
      </c>
      <c r="I31" s="288">
        <f t="shared" si="7"/>
        <v>228000</v>
      </c>
      <c r="J31" s="289"/>
      <c r="K31" s="288">
        <f>SUM(K30:K30)</f>
        <v>15960.000000000002</v>
      </c>
      <c r="L31" s="285">
        <f>SUM(L30:L30)</f>
        <v>243960</v>
      </c>
      <c r="M31" s="290">
        <f>SUM(M30:M30)</f>
        <v>195168</v>
      </c>
      <c r="N31" s="290">
        <f>SUM(N30:N30)</f>
        <v>48792</v>
      </c>
      <c r="O31" s="291">
        <f>SUM(O30:O30)</f>
        <v>0</v>
      </c>
      <c r="P31" s="260"/>
    </row>
    <row r="32" spans="1:16" ht="21.95" customHeight="1" thickBot="1">
      <c r="A32" s="260"/>
      <c r="B32" s="338" t="s">
        <v>212</v>
      </c>
      <c r="C32" s="339">
        <f t="shared" ref="C32:I32" si="8">C10+C13+C16+C19+C22+C25+C28+C31</f>
        <v>857440</v>
      </c>
      <c r="D32" s="340">
        <f t="shared" si="8"/>
        <v>510000</v>
      </c>
      <c r="E32" s="340">
        <f t="shared" si="8"/>
        <v>38000</v>
      </c>
      <c r="F32" s="340">
        <f t="shared" si="8"/>
        <v>0</v>
      </c>
      <c r="G32" s="340">
        <f t="shared" si="8"/>
        <v>145000</v>
      </c>
      <c r="H32" s="340">
        <f t="shared" si="8"/>
        <v>72750</v>
      </c>
      <c r="I32" s="340">
        <f t="shared" si="8"/>
        <v>765750</v>
      </c>
      <c r="J32" s="289"/>
      <c r="K32" s="288">
        <f>K10+K13+K16+K19+K22+K25+K28+K31</f>
        <v>91690</v>
      </c>
      <c r="L32" s="285">
        <f>L10+L13+L16+L19+L22+L25+L28+L31</f>
        <v>857440</v>
      </c>
      <c r="M32" s="290">
        <f>M10+M13+M16+M19+M22+M25+M28+M31</f>
        <v>767667</v>
      </c>
      <c r="N32" s="290">
        <f>N10+N13+N16+N19+N22+N25+N28+N31</f>
        <v>89773</v>
      </c>
      <c r="O32" s="291">
        <f>O10+O13+O16+O19+O22+O25+O28+O31</f>
        <v>0</v>
      </c>
      <c r="P32" s="260"/>
    </row>
    <row r="33" spans="1:16" ht="25.5" customHeight="1" thickBot="1">
      <c r="A33" s="260"/>
      <c r="B33" s="548" t="s">
        <v>519</v>
      </c>
      <c r="C33" s="549"/>
      <c r="D33" s="549"/>
      <c r="E33" s="549"/>
      <c r="F33" s="549"/>
      <c r="G33" s="549"/>
      <c r="H33" s="549"/>
      <c r="I33" s="550"/>
      <c r="J33" s="294"/>
      <c r="K33" s="294"/>
      <c r="L33" s="294"/>
      <c r="M33" s="294"/>
      <c r="N33" s="294"/>
      <c r="O33" s="294"/>
      <c r="P33" s="260"/>
    </row>
  </sheetData>
  <mergeCells count="21">
    <mergeCell ref="B33:I33"/>
    <mergeCell ref="B20:O20"/>
    <mergeCell ref="B23:O23"/>
    <mergeCell ref="B26:O26"/>
    <mergeCell ref="B29:O29"/>
    <mergeCell ref="B17:O17"/>
    <mergeCell ref="B2:N2"/>
    <mergeCell ref="B4:B6"/>
    <mergeCell ref="C4:C6"/>
    <mergeCell ref="D4:L4"/>
    <mergeCell ref="D5:D6"/>
    <mergeCell ref="E5:E6"/>
    <mergeCell ref="F5:F6"/>
    <mergeCell ref="G5:G6"/>
    <mergeCell ref="H5:H6"/>
    <mergeCell ref="I5:I6"/>
    <mergeCell ref="J5:J6"/>
    <mergeCell ref="K5:K6"/>
    <mergeCell ref="B8:O8"/>
    <mergeCell ref="B11:O11"/>
    <mergeCell ref="B14:O14"/>
  </mergeCells>
  <pageMargins left="0.27559055118110237" right="0.15748031496062992" top="0.27559055118110237" bottom="0.35433070866141736" header="0.23622047244094491" footer="0.31496062992125984"/>
  <pageSetup paperSize="9" scale="6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3"/>
  <sheetViews>
    <sheetView view="pageBreakPreview" zoomScaleNormal="100" zoomScaleSheetLayoutView="100" workbookViewId="0"/>
  </sheetViews>
  <sheetFormatPr defaultRowHeight="15"/>
  <cols>
    <col min="1" max="1" width="2.625" style="262" customWidth="1"/>
    <col min="2" max="2" width="15.75" style="295" customWidth="1"/>
    <col min="3" max="3" width="14.625" style="295" customWidth="1"/>
    <col min="4" max="8" width="12" style="295" customWidth="1"/>
    <col min="9" max="9" width="14.625" style="295" customWidth="1"/>
    <col min="10" max="10" width="6.5" style="295" customWidth="1"/>
    <col min="11" max="11" width="14.625" style="295" customWidth="1"/>
    <col min="12" max="12" width="16.625" style="295" customWidth="1"/>
    <col min="13" max="13" width="13.5" style="295" customWidth="1"/>
    <col min="14" max="14" width="13.125" style="295" customWidth="1"/>
    <col min="15" max="15" width="14.125" style="295" customWidth="1"/>
    <col min="16" max="16" width="2.625" style="262" customWidth="1"/>
    <col min="17" max="16384" width="9" style="262"/>
  </cols>
  <sheetData>
    <row r="1" spans="1:16" ht="24" customHeight="1" thickBot="1">
      <c r="A1" s="260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0"/>
    </row>
    <row r="2" spans="1:16" s="265" customFormat="1" ht="36" customHeight="1" thickBot="1">
      <c r="A2" s="263"/>
      <c r="B2" s="534" t="s">
        <v>533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264"/>
      <c r="P2" s="263"/>
    </row>
    <row r="3" spans="1:16" s="265" customFormat="1">
      <c r="A3" s="263"/>
      <c r="B3" s="266"/>
      <c r="C3" s="266"/>
      <c r="D3" s="266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</row>
    <row r="4" spans="1:16" ht="22.5" customHeight="1">
      <c r="A4" s="260"/>
      <c r="B4" s="551" t="s">
        <v>181</v>
      </c>
      <c r="C4" s="537" t="s">
        <v>182</v>
      </c>
      <c r="D4" s="538" t="s">
        <v>183</v>
      </c>
      <c r="E4" s="538"/>
      <c r="F4" s="538"/>
      <c r="G4" s="538"/>
      <c r="H4" s="538"/>
      <c r="I4" s="538"/>
      <c r="J4" s="538"/>
      <c r="K4" s="538"/>
      <c r="L4" s="538"/>
      <c r="M4" s="267"/>
      <c r="N4" s="267"/>
      <c r="O4" s="268"/>
      <c r="P4" s="260"/>
    </row>
    <row r="5" spans="1:16" ht="18.75" customHeight="1">
      <c r="A5" s="260"/>
      <c r="B5" s="551"/>
      <c r="C5" s="537"/>
      <c r="D5" s="539" t="s">
        <v>7</v>
      </c>
      <c r="E5" s="539" t="s">
        <v>8</v>
      </c>
      <c r="F5" s="539" t="s">
        <v>9</v>
      </c>
      <c r="G5" s="539" t="s">
        <v>10</v>
      </c>
      <c r="H5" s="541" t="s">
        <v>184</v>
      </c>
      <c r="I5" s="542" t="s">
        <v>185</v>
      </c>
      <c r="J5" s="544" t="s">
        <v>186</v>
      </c>
      <c r="K5" s="546" t="s">
        <v>187</v>
      </c>
      <c r="L5" s="269" t="s">
        <v>188</v>
      </c>
      <c r="M5" s="270" t="s">
        <v>189</v>
      </c>
      <c r="N5" s="270" t="s">
        <v>190</v>
      </c>
      <c r="O5" s="271" t="s">
        <v>191</v>
      </c>
      <c r="P5" s="260"/>
    </row>
    <row r="6" spans="1:16" ht="26.25" customHeight="1">
      <c r="A6" s="260"/>
      <c r="B6" s="551"/>
      <c r="C6" s="537"/>
      <c r="D6" s="540"/>
      <c r="E6" s="540" t="s">
        <v>8</v>
      </c>
      <c r="F6" s="540" t="s">
        <v>9</v>
      </c>
      <c r="G6" s="540" t="s">
        <v>10</v>
      </c>
      <c r="H6" s="541" t="s">
        <v>184</v>
      </c>
      <c r="I6" s="543"/>
      <c r="J6" s="545"/>
      <c r="K6" s="547"/>
      <c r="L6" s="272" t="s">
        <v>192</v>
      </c>
      <c r="M6" s="273" t="s">
        <v>193</v>
      </c>
      <c r="N6" s="274"/>
      <c r="O6" s="275" t="s">
        <v>194</v>
      </c>
      <c r="P6" s="260"/>
    </row>
    <row r="7" spans="1:16">
      <c r="A7" s="260"/>
      <c r="B7" s="296">
        <v>1</v>
      </c>
      <c r="C7" s="277" t="s">
        <v>195</v>
      </c>
      <c r="D7" s="278">
        <v>3</v>
      </c>
      <c r="E7" s="278">
        <v>4</v>
      </c>
      <c r="F7" s="278">
        <v>5</v>
      </c>
      <c r="G7" s="278">
        <v>6</v>
      </c>
      <c r="H7" s="278">
        <v>7</v>
      </c>
      <c r="I7" s="278" t="s">
        <v>196</v>
      </c>
      <c r="J7" s="278">
        <v>9</v>
      </c>
      <c r="K7" s="278" t="s">
        <v>197</v>
      </c>
      <c r="L7" s="279" t="s">
        <v>198</v>
      </c>
      <c r="M7" s="280">
        <v>12</v>
      </c>
      <c r="N7" s="280" t="s">
        <v>199</v>
      </c>
      <c r="O7" s="276">
        <v>14</v>
      </c>
      <c r="P7" s="260"/>
    </row>
    <row r="8" spans="1:16" ht="21.95" customHeight="1">
      <c r="A8" s="260"/>
      <c r="B8" s="532" t="s">
        <v>200</v>
      </c>
      <c r="C8" s="532"/>
      <c r="D8" s="533"/>
      <c r="E8" s="533"/>
      <c r="F8" s="533"/>
      <c r="G8" s="533"/>
      <c r="H8" s="533"/>
      <c r="I8" s="533"/>
      <c r="J8" s="533"/>
      <c r="K8" s="533"/>
      <c r="L8" s="533"/>
      <c r="M8" s="533"/>
      <c r="N8" s="533"/>
      <c r="O8" s="533"/>
      <c r="P8" s="260"/>
    </row>
    <row r="9" spans="1:16" ht="21.95" customHeight="1">
      <c r="A9" s="260"/>
      <c r="B9" s="281" t="s">
        <v>136</v>
      </c>
      <c r="C9" s="287">
        <f>L9+O9</f>
        <v>202230</v>
      </c>
      <c r="D9" s="283">
        <f>'WoP nr 1'!D9+'WoP nr 2'!D9</f>
        <v>175000</v>
      </c>
      <c r="E9" s="283">
        <f>'WoP nr 1'!E9+'WoP nr 2'!E9</f>
        <v>10500</v>
      </c>
      <c r="F9" s="283">
        <f>'WoP nr 1'!F9+'WoP nr 2'!F9</f>
        <v>0</v>
      </c>
      <c r="G9" s="283">
        <f>'WoP nr 1'!G9+'WoP nr 2'!G9</f>
        <v>0</v>
      </c>
      <c r="H9" s="283">
        <f>'WoP nr 1'!H9+'WoP nr 2'!H9</f>
        <v>3500</v>
      </c>
      <c r="I9" s="283">
        <f>SUM(D9:H9)</f>
        <v>189000</v>
      </c>
      <c r="J9" s="284">
        <v>7.0000000000000007E-2</v>
      </c>
      <c r="K9" s="283">
        <f>'WoP nr 1'!K9+'WoP nr 2'!K9</f>
        <v>13230.000000000002</v>
      </c>
      <c r="L9" s="285">
        <f>I9+K9</f>
        <v>202230</v>
      </c>
      <c r="M9" s="283">
        <f>'WoP nr 1'!M9+'WoP nr 2'!M9</f>
        <v>161784</v>
      </c>
      <c r="N9" s="283">
        <f>'WoP nr 1'!N9+'WoP nr 2'!N9</f>
        <v>40446</v>
      </c>
      <c r="O9" s="283">
        <f>'WoP nr 1'!O9+'WoP nr 2'!O9</f>
        <v>0</v>
      </c>
      <c r="P9" s="260"/>
    </row>
    <row r="10" spans="1:16" ht="21.95" customHeight="1">
      <c r="A10" s="260"/>
      <c r="B10" s="286" t="s">
        <v>201</v>
      </c>
      <c r="C10" s="287">
        <f t="shared" ref="C10:I10" si="0">SUM(C9:C9)</f>
        <v>202230</v>
      </c>
      <c r="D10" s="288">
        <f t="shared" si="0"/>
        <v>175000</v>
      </c>
      <c r="E10" s="288">
        <f t="shared" si="0"/>
        <v>10500</v>
      </c>
      <c r="F10" s="288">
        <f t="shared" si="0"/>
        <v>0</v>
      </c>
      <c r="G10" s="288">
        <f t="shared" si="0"/>
        <v>0</v>
      </c>
      <c r="H10" s="288">
        <f t="shared" si="0"/>
        <v>3500</v>
      </c>
      <c r="I10" s="288">
        <f t="shared" si="0"/>
        <v>189000</v>
      </c>
      <c r="J10" s="289"/>
      <c r="K10" s="288">
        <f>SUM(K9:K9)</f>
        <v>13230.000000000002</v>
      </c>
      <c r="L10" s="285">
        <f>SUM(L9:L9)</f>
        <v>202230</v>
      </c>
      <c r="M10" s="290">
        <f>SUM(M9:M9)</f>
        <v>161784</v>
      </c>
      <c r="N10" s="290">
        <f>SUM(N9:N9)</f>
        <v>40446</v>
      </c>
      <c r="O10" s="291">
        <f>SUM(O9:O9)</f>
        <v>0</v>
      </c>
      <c r="P10" s="260"/>
    </row>
    <row r="11" spans="1:16" ht="21.95" customHeight="1">
      <c r="A11" s="260"/>
      <c r="B11" s="532" t="s">
        <v>202</v>
      </c>
      <c r="C11" s="532"/>
      <c r="D11" s="533"/>
      <c r="E11" s="533"/>
      <c r="F11" s="533"/>
      <c r="G11" s="533"/>
      <c r="H11" s="533"/>
      <c r="I11" s="533"/>
      <c r="J11" s="533"/>
      <c r="K11" s="533"/>
      <c r="L11" s="533"/>
      <c r="M11" s="533"/>
      <c r="N11" s="533"/>
      <c r="O11" s="533"/>
      <c r="P11" s="260"/>
    </row>
    <row r="12" spans="1:16" ht="21.95" customHeight="1">
      <c r="A12" s="260"/>
      <c r="B12" s="281" t="s">
        <v>136</v>
      </c>
      <c r="C12" s="297">
        <f>L12+O12</f>
        <v>285583</v>
      </c>
      <c r="D12" s="283">
        <f>'WoP nr 1'!D12+'WoP nr 2'!D12</f>
        <v>175000</v>
      </c>
      <c r="E12" s="283">
        <f>'WoP nr 1'!E12+'WoP nr 2'!E12</f>
        <v>4500</v>
      </c>
      <c r="F12" s="283">
        <f>'WoP nr 1'!F12+'WoP nr 2'!F12</f>
        <v>0</v>
      </c>
      <c r="G12" s="283">
        <f>'WoP nr 1'!G12+'WoP nr 2'!G12</f>
        <v>85000</v>
      </c>
      <c r="H12" s="283">
        <f>'WoP nr 1'!H12+'WoP nr 2'!H12</f>
        <v>2400</v>
      </c>
      <c r="I12" s="283">
        <f>SUM(D12:H12)</f>
        <v>266900</v>
      </c>
      <c r="J12" s="284">
        <v>7.0000000000000007E-2</v>
      </c>
      <c r="K12" s="283">
        <f>'WoP nr 1'!K12+'WoP nr 2'!K12</f>
        <v>18683</v>
      </c>
      <c r="L12" s="292">
        <f>I12+K12</f>
        <v>285583</v>
      </c>
      <c r="M12" s="283">
        <f>'WoP nr 1'!M12+'WoP nr 2'!M12</f>
        <v>228466.40000000002</v>
      </c>
      <c r="N12" s="283">
        <f>'WoP nr 1'!N12+'WoP nr 2'!N12</f>
        <v>57116.599999999977</v>
      </c>
      <c r="O12" s="283">
        <f>'WoP nr 1'!O12+'WoP nr 2'!O12</f>
        <v>0</v>
      </c>
      <c r="P12" s="260"/>
    </row>
    <row r="13" spans="1:16" ht="21.95" customHeight="1">
      <c r="A13" s="260"/>
      <c r="B13" s="286" t="s">
        <v>201</v>
      </c>
      <c r="C13" s="287">
        <f t="shared" ref="C13:I13" si="1">SUM(C12:C12)</f>
        <v>285583</v>
      </c>
      <c r="D13" s="288">
        <f t="shared" si="1"/>
        <v>175000</v>
      </c>
      <c r="E13" s="288">
        <f t="shared" si="1"/>
        <v>4500</v>
      </c>
      <c r="F13" s="288">
        <f t="shared" si="1"/>
        <v>0</v>
      </c>
      <c r="G13" s="288">
        <f t="shared" si="1"/>
        <v>85000</v>
      </c>
      <c r="H13" s="288">
        <f t="shared" si="1"/>
        <v>2400</v>
      </c>
      <c r="I13" s="288">
        <f t="shared" si="1"/>
        <v>266900</v>
      </c>
      <c r="J13" s="289"/>
      <c r="K13" s="288">
        <f>SUM(K12:K12)</f>
        <v>18683</v>
      </c>
      <c r="L13" s="285">
        <f>SUM(L12:L12)</f>
        <v>285583</v>
      </c>
      <c r="M13" s="290">
        <f>SUM(M12:M12)</f>
        <v>228466.40000000002</v>
      </c>
      <c r="N13" s="290">
        <f>SUM(N12:N12)</f>
        <v>57116.599999999977</v>
      </c>
      <c r="O13" s="291">
        <f>SUM(O12:O12)</f>
        <v>0</v>
      </c>
      <c r="P13" s="260"/>
    </row>
    <row r="14" spans="1:16" ht="21.95" customHeight="1">
      <c r="A14" s="260"/>
      <c r="B14" s="532" t="s">
        <v>203</v>
      </c>
      <c r="C14" s="532"/>
      <c r="D14" s="533"/>
      <c r="E14" s="533"/>
      <c r="F14" s="533"/>
      <c r="G14" s="533"/>
      <c r="H14" s="533"/>
      <c r="I14" s="533"/>
      <c r="J14" s="533"/>
      <c r="K14" s="533"/>
      <c r="L14" s="533"/>
      <c r="M14" s="533"/>
      <c r="N14" s="533"/>
      <c r="O14" s="533"/>
      <c r="P14" s="260"/>
    </row>
    <row r="15" spans="1:16" ht="21.95" customHeight="1">
      <c r="A15" s="260"/>
      <c r="B15" s="293" t="s">
        <v>204</v>
      </c>
      <c r="C15" s="298">
        <f>L15+O15</f>
        <v>204905</v>
      </c>
      <c r="D15" s="283">
        <f>'WoP nr 1'!D15+'WoP nr 2'!D15</f>
        <v>100000</v>
      </c>
      <c r="E15" s="283">
        <f>'WoP nr 1'!E15+'WoP nr 2'!E15</f>
        <v>35000</v>
      </c>
      <c r="F15" s="283">
        <f>'WoP nr 1'!F15+'WoP nr 2'!F15</f>
        <v>0</v>
      </c>
      <c r="G15" s="283">
        <f>'WoP nr 1'!G15+'WoP nr 2'!G15</f>
        <v>45000</v>
      </c>
      <c r="H15" s="283">
        <f>'WoP nr 1'!H15+'WoP nr 2'!H15</f>
        <v>11500</v>
      </c>
      <c r="I15" s="283">
        <f>SUM(D15:H15)</f>
        <v>191500</v>
      </c>
      <c r="J15" s="284">
        <v>7.0000000000000007E-2</v>
      </c>
      <c r="K15" s="283">
        <f>'WoP nr 1'!K15+'WoP nr 2'!K15</f>
        <v>13405.000000000002</v>
      </c>
      <c r="L15" s="292">
        <f>I15+K15</f>
        <v>204905</v>
      </c>
      <c r="M15" s="283">
        <f>'WoP nr 1'!M15+'WoP nr 2'!M15</f>
        <v>163924</v>
      </c>
      <c r="N15" s="283">
        <f>'WoP nr 1'!N15+'WoP nr 2'!N15</f>
        <v>40981</v>
      </c>
      <c r="O15" s="283">
        <f>'WoP nr 1'!O15+'WoP nr 2'!O15</f>
        <v>0</v>
      </c>
      <c r="P15" s="260"/>
    </row>
    <row r="16" spans="1:16" ht="21.95" customHeight="1">
      <c r="A16" s="260"/>
      <c r="B16" s="286" t="s">
        <v>201</v>
      </c>
      <c r="C16" s="287">
        <f t="shared" ref="C16:I16" si="2">SUM(C15:C15)</f>
        <v>204905</v>
      </c>
      <c r="D16" s="288">
        <f t="shared" si="2"/>
        <v>100000</v>
      </c>
      <c r="E16" s="288">
        <f t="shared" si="2"/>
        <v>35000</v>
      </c>
      <c r="F16" s="288">
        <f t="shared" si="2"/>
        <v>0</v>
      </c>
      <c r="G16" s="288">
        <f t="shared" si="2"/>
        <v>45000</v>
      </c>
      <c r="H16" s="288">
        <f t="shared" si="2"/>
        <v>11500</v>
      </c>
      <c r="I16" s="288">
        <f t="shared" si="2"/>
        <v>191500</v>
      </c>
      <c r="J16" s="289"/>
      <c r="K16" s="288">
        <f>SUM(K15:K15)</f>
        <v>13405.000000000002</v>
      </c>
      <c r="L16" s="285">
        <f>SUM(L15:L15)</f>
        <v>204905</v>
      </c>
      <c r="M16" s="290">
        <f>SUM(M15:M15)</f>
        <v>163924</v>
      </c>
      <c r="N16" s="290">
        <f>SUM(N15:N15)</f>
        <v>40981</v>
      </c>
      <c r="O16" s="291">
        <f>SUM(O15:O15)</f>
        <v>0</v>
      </c>
      <c r="P16" s="260"/>
    </row>
    <row r="17" spans="1:16" ht="21.95" customHeight="1">
      <c r="A17" s="260"/>
      <c r="B17" s="532" t="s">
        <v>205</v>
      </c>
      <c r="C17" s="532"/>
      <c r="D17" s="533"/>
      <c r="E17" s="533"/>
      <c r="F17" s="533"/>
      <c r="G17" s="533"/>
      <c r="H17" s="533"/>
      <c r="I17" s="533"/>
      <c r="J17" s="533"/>
      <c r="K17" s="533"/>
      <c r="L17" s="533"/>
      <c r="M17" s="533"/>
      <c r="N17" s="533"/>
      <c r="O17" s="533"/>
      <c r="P17" s="260"/>
    </row>
    <row r="18" spans="1:16" ht="45">
      <c r="A18" s="260"/>
      <c r="B18" s="293" t="s">
        <v>206</v>
      </c>
      <c r="C18" s="298">
        <f>L18+O18</f>
        <v>631300</v>
      </c>
      <c r="D18" s="283">
        <f>'WoP nr 1'!D18+'WoP nr 2'!D18</f>
        <v>35000</v>
      </c>
      <c r="E18" s="283">
        <f>'WoP nr 1'!E18+'WoP nr 2'!E18</f>
        <v>0</v>
      </c>
      <c r="F18" s="283">
        <f>'WoP nr 1'!F18+'WoP nr 2'!F18</f>
        <v>0</v>
      </c>
      <c r="G18" s="283">
        <f>'WoP nr 1'!G18+'WoP nr 2'!G18</f>
        <v>500000</v>
      </c>
      <c r="H18" s="283">
        <f>'WoP nr 1'!H18+'WoP nr 2'!H18</f>
        <v>0</v>
      </c>
      <c r="I18" s="283">
        <f>SUM(D18:H18)</f>
        <v>535000</v>
      </c>
      <c r="J18" s="284">
        <v>0.18</v>
      </c>
      <c r="K18" s="283">
        <f>'WoP nr 1'!K18+'WoP nr 2'!K18</f>
        <v>96300</v>
      </c>
      <c r="L18" s="292">
        <f>I18+K18</f>
        <v>631300</v>
      </c>
      <c r="M18" s="283">
        <f>'WoP nr 1'!M18+'WoP nr 2'!M18</f>
        <v>631300</v>
      </c>
      <c r="N18" s="283">
        <f>'WoP nr 1'!N18+'WoP nr 2'!N18</f>
        <v>0</v>
      </c>
      <c r="O18" s="283">
        <f>'WoP nr 1'!O18+'WoP nr 2'!O18</f>
        <v>0</v>
      </c>
      <c r="P18" s="260"/>
    </row>
    <row r="19" spans="1:16" ht="21.95" customHeight="1">
      <c r="A19" s="260"/>
      <c r="B19" s="286" t="s">
        <v>201</v>
      </c>
      <c r="C19" s="287">
        <f t="shared" ref="C19:I19" si="3">SUM(C18:C18)</f>
        <v>631300</v>
      </c>
      <c r="D19" s="288">
        <f t="shared" si="3"/>
        <v>35000</v>
      </c>
      <c r="E19" s="288">
        <f t="shared" si="3"/>
        <v>0</v>
      </c>
      <c r="F19" s="288">
        <f t="shared" si="3"/>
        <v>0</v>
      </c>
      <c r="G19" s="288">
        <f t="shared" si="3"/>
        <v>500000</v>
      </c>
      <c r="H19" s="288">
        <f t="shared" si="3"/>
        <v>0</v>
      </c>
      <c r="I19" s="288">
        <f t="shared" si="3"/>
        <v>535000</v>
      </c>
      <c r="J19" s="289"/>
      <c r="K19" s="288">
        <f>SUM(K18:K18)</f>
        <v>96300</v>
      </c>
      <c r="L19" s="285">
        <f>SUM(L18:L18)</f>
        <v>631300</v>
      </c>
      <c r="M19" s="290">
        <f>SUM(M18:M18)</f>
        <v>631300</v>
      </c>
      <c r="N19" s="290">
        <f>SUM(N18:N18)</f>
        <v>0</v>
      </c>
      <c r="O19" s="291">
        <f>SUM(O18:O18)</f>
        <v>0</v>
      </c>
      <c r="P19" s="260"/>
    </row>
    <row r="20" spans="1:16" ht="21.95" customHeight="1">
      <c r="A20" s="260"/>
      <c r="B20" s="532" t="s">
        <v>207</v>
      </c>
      <c r="C20" s="532"/>
      <c r="D20" s="533"/>
      <c r="E20" s="533"/>
      <c r="F20" s="533"/>
      <c r="G20" s="533"/>
      <c r="H20" s="533"/>
      <c r="I20" s="533"/>
      <c r="J20" s="533"/>
      <c r="K20" s="533"/>
      <c r="L20" s="533"/>
      <c r="M20" s="533"/>
      <c r="N20" s="533"/>
      <c r="O20" s="533"/>
      <c r="P20" s="260"/>
    </row>
    <row r="21" spans="1:16" ht="45">
      <c r="A21" s="260"/>
      <c r="B21" s="293" t="s">
        <v>206</v>
      </c>
      <c r="C21" s="298">
        <f>L21+O21</f>
        <v>96760</v>
      </c>
      <c r="D21" s="283">
        <f>'WoP nr 1'!D21+'WoP nr 2'!D21</f>
        <v>35000</v>
      </c>
      <c r="E21" s="283">
        <f>'WoP nr 1'!E21+'WoP nr 2'!E21</f>
        <v>0</v>
      </c>
      <c r="F21" s="283">
        <f>'WoP nr 1'!F21+'WoP nr 2'!F21</f>
        <v>0</v>
      </c>
      <c r="G21" s="283">
        <f>'WoP nr 1'!G21+'WoP nr 2'!G21</f>
        <v>40000</v>
      </c>
      <c r="H21" s="283">
        <f>'WoP nr 1'!H21+'WoP nr 2'!H21</f>
        <v>7000</v>
      </c>
      <c r="I21" s="283">
        <f>SUM(D21:H21)</f>
        <v>82000</v>
      </c>
      <c r="J21" s="284">
        <v>0.18</v>
      </c>
      <c r="K21" s="283">
        <f>'WoP nr 1'!K21+'WoP nr 2'!K21</f>
        <v>14760</v>
      </c>
      <c r="L21" s="292">
        <f>I21+K21</f>
        <v>96760</v>
      </c>
      <c r="M21" s="283">
        <f>'WoP nr 1'!M21+'WoP nr 2'!M21</f>
        <v>96760</v>
      </c>
      <c r="N21" s="283">
        <f>'WoP nr 1'!N21+'WoP nr 2'!N21</f>
        <v>0</v>
      </c>
      <c r="O21" s="283">
        <f>'WoP nr 1'!O21+'WoP nr 2'!O21</f>
        <v>0</v>
      </c>
      <c r="P21" s="260"/>
    </row>
    <row r="22" spans="1:16" ht="21.95" customHeight="1">
      <c r="A22" s="260"/>
      <c r="B22" s="286" t="s">
        <v>201</v>
      </c>
      <c r="C22" s="287">
        <f t="shared" ref="C22:I22" si="4">SUM(C21:C21)</f>
        <v>96760</v>
      </c>
      <c r="D22" s="288">
        <f t="shared" si="4"/>
        <v>35000</v>
      </c>
      <c r="E22" s="288">
        <f t="shared" si="4"/>
        <v>0</v>
      </c>
      <c r="F22" s="288">
        <f t="shared" si="4"/>
        <v>0</v>
      </c>
      <c r="G22" s="288">
        <f t="shared" si="4"/>
        <v>40000</v>
      </c>
      <c r="H22" s="288">
        <f t="shared" si="4"/>
        <v>7000</v>
      </c>
      <c r="I22" s="288">
        <f t="shared" si="4"/>
        <v>82000</v>
      </c>
      <c r="J22" s="289"/>
      <c r="K22" s="288">
        <f>SUM(K21:K21)</f>
        <v>14760</v>
      </c>
      <c r="L22" s="285">
        <f>SUM(L21:L21)</f>
        <v>96760</v>
      </c>
      <c r="M22" s="290">
        <f>SUM(M21:M21)</f>
        <v>96760</v>
      </c>
      <c r="N22" s="290">
        <f>SUM(N21:N21)</f>
        <v>0</v>
      </c>
      <c r="O22" s="291">
        <f>SUM(O21:O21)</f>
        <v>0</v>
      </c>
      <c r="P22" s="260"/>
    </row>
    <row r="23" spans="1:16" ht="21.95" customHeight="1">
      <c r="A23" s="260"/>
      <c r="B23" s="532" t="s">
        <v>208</v>
      </c>
      <c r="C23" s="532"/>
      <c r="D23" s="533"/>
      <c r="E23" s="533"/>
      <c r="F23" s="533"/>
      <c r="G23" s="533"/>
      <c r="H23" s="533"/>
      <c r="I23" s="533"/>
      <c r="J23" s="533"/>
      <c r="K23" s="533"/>
      <c r="L23" s="533"/>
      <c r="M23" s="533"/>
      <c r="N23" s="533"/>
      <c r="O23" s="533"/>
      <c r="P23" s="260"/>
    </row>
    <row r="24" spans="1:16" ht="21.95" customHeight="1">
      <c r="A24" s="260"/>
      <c r="B24" s="293" t="s">
        <v>209</v>
      </c>
      <c r="C24" s="298">
        <f>L24+O24</f>
        <v>311815</v>
      </c>
      <c r="D24" s="283">
        <f>'WoP nr 1'!D24+'WoP nr 2'!D24</f>
        <v>200000</v>
      </c>
      <c r="E24" s="283">
        <f>'WoP nr 1'!E24+'WoP nr 2'!E24</f>
        <v>0</v>
      </c>
      <c r="F24" s="283">
        <f>'WoP nr 1'!F24+'WoP nr 2'!F24</f>
        <v>0</v>
      </c>
      <c r="G24" s="283">
        <f>'WoP nr 1'!G24+'WoP nr 2'!G24</f>
        <v>60000</v>
      </c>
      <c r="H24" s="283">
        <f>'WoP nr 1'!H24+'WoP nr 2'!H24</f>
        <v>4250</v>
      </c>
      <c r="I24" s="283">
        <f>SUM(D24:H24)</f>
        <v>264250</v>
      </c>
      <c r="J24" s="284">
        <v>0.18</v>
      </c>
      <c r="K24" s="283">
        <f>'WoP nr 1'!K24+'WoP nr 2'!K24</f>
        <v>47565</v>
      </c>
      <c r="L24" s="292">
        <f>I24+K24</f>
        <v>311815</v>
      </c>
      <c r="M24" s="283">
        <f>'WoP nr 1'!M24+'WoP nr 2'!M24</f>
        <v>311815</v>
      </c>
      <c r="N24" s="283">
        <f>'WoP nr 1'!N24+'WoP nr 2'!N24</f>
        <v>0</v>
      </c>
      <c r="O24" s="283">
        <f>'WoP nr 1'!O24+'WoP nr 2'!O24</f>
        <v>0</v>
      </c>
      <c r="P24" s="260"/>
    </row>
    <row r="25" spans="1:16" ht="21.95" customHeight="1">
      <c r="A25" s="260"/>
      <c r="B25" s="286" t="s">
        <v>201</v>
      </c>
      <c r="C25" s="287">
        <f t="shared" ref="C25:I25" si="5">SUM(C24:C24)</f>
        <v>311815</v>
      </c>
      <c r="D25" s="288">
        <f t="shared" si="5"/>
        <v>200000</v>
      </c>
      <c r="E25" s="288">
        <f t="shared" si="5"/>
        <v>0</v>
      </c>
      <c r="F25" s="288">
        <f t="shared" si="5"/>
        <v>0</v>
      </c>
      <c r="G25" s="288">
        <f t="shared" si="5"/>
        <v>60000</v>
      </c>
      <c r="H25" s="288">
        <f t="shared" si="5"/>
        <v>4250</v>
      </c>
      <c r="I25" s="288">
        <f t="shared" si="5"/>
        <v>264250</v>
      </c>
      <c r="J25" s="289"/>
      <c r="K25" s="288">
        <f>SUM(K24:K24)</f>
        <v>47565</v>
      </c>
      <c r="L25" s="285">
        <f>SUM(L24:L24)</f>
        <v>311815</v>
      </c>
      <c r="M25" s="290">
        <f>SUM(M24:M24)</f>
        <v>311815</v>
      </c>
      <c r="N25" s="290">
        <f>SUM(N24:N24)</f>
        <v>0</v>
      </c>
      <c r="O25" s="291">
        <f>SUM(O24:O24)</f>
        <v>0</v>
      </c>
      <c r="P25" s="260"/>
    </row>
    <row r="26" spans="1:16" ht="21.95" customHeight="1">
      <c r="A26" s="260"/>
      <c r="B26" s="532" t="s">
        <v>210</v>
      </c>
      <c r="C26" s="532"/>
      <c r="D26" s="533"/>
      <c r="E26" s="533"/>
      <c r="F26" s="533"/>
      <c r="G26" s="533"/>
      <c r="H26" s="533"/>
      <c r="I26" s="533"/>
      <c r="J26" s="533"/>
      <c r="K26" s="533"/>
      <c r="L26" s="533"/>
      <c r="M26" s="533"/>
      <c r="N26" s="533"/>
      <c r="O26" s="533"/>
      <c r="P26" s="260"/>
    </row>
    <row r="27" spans="1:16" ht="21.95" customHeight="1">
      <c r="A27" s="260"/>
      <c r="B27" s="281" t="s">
        <v>136</v>
      </c>
      <c r="C27" s="298">
        <f>L27+O27</f>
        <v>228445</v>
      </c>
      <c r="D27" s="283">
        <f>'WoP nr 1'!D27+'WoP nr 2'!D27</f>
        <v>175000</v>
      </c>
      <c r="E27" s="283">
        <f>'WoP nr 1'!E27+'WoP nr 2'!E27</f>
        <v>7500</v>
      </c>
      <c r="F27" s="283">
        <f>'WoP nr 1'!F27+'WoP nr 2'!F27</f>
        <v>0</v>
      </c>
      <c r="G27" s="283">
        <f>'WoP nr 1'!G27+'WoP nr 2'!G27</f>
        <v>0</v>
      </c>
      <c r="H27" s="283">
        <f>'WoP nr 1'!H27+'WoP nr 2'!H27</f>
        <v>31000</v>
      </c>
      <c r="I27" s="283">
        <f>SUM(D27:H27)</f>
        <v>213500</v>
      </c>
      <c r="J27" s="284">
        <v>7.0000000000000007E-2</v>
      </c>
      <c r="K27" s="283">
        <f>'WoP nr 1'!K27+'WoP nr 2'!K27</f>
        <v>14945.000000000002</v>
      </c>
      <c r="L27" s="292">
        <f>I27+K27</f>
        <v>228445</v>
      </c>
      <c r="M27" s="283">
        <f>'WoP nr 1'!M27+'WoP nr 2'!M27</f>
        <v>182756</v>
      </c>
      <c r="N27" s="283">
        <f>'WoP nr 1'!N27+'WoP nr 2'!N27</f>
        <v>45689</v>
      </c>
      <c r="O27" s="283">
        <f>'WoP nr 1'!O27+'WoP nr 2'!O27</f>
        <v>0</v>
      </c>
      <c r="P27" s="260"/>
    </row>
    <row r="28" spans="1:16" ht="21.95" customHeight="1">
      <c r="A28" s="260"/>
      <c r="B28" s="286" t="s">
        <v>201</v>
      </c>
      <c r="C28" s="287">
        <f t="shared" ref="C28:I28" si="6">SUM(C27:C27)</f>
        <v>228445</v>
      </c>
      <c r="D28" s="288">
        <f t="shared" si="6"/>
        <v>175000</v>
      </c>
      <c r="E28" s="288">
        <f t="shared" si="6"/>
        <v>7500</v>
      </c>
      <c r="F28" s="288">
        <f t="shared" si="6"/>
        <v>0</v>
      </c>
      <c r="G28" s="288">
        <f t="shared" si="6"/>
        <v>0</v>
      </c>
      <c r="H28" s="288">
        <f t="shared" si="6"/>
        <v>31000</v>
      </c>
      <c r="I28" s="288">
        <f t="shared" si="6"/>
        <v>213500</v>
      </c>
      <c r="J28" s="289"/>
      <c r="K28" s="288">
        <f>SUM(K27:K27)</f>
        <v>14945.000000000002</v>
      </c>
      <c r="L28" s="285">
        <f>SUM(L27:L27)</f>
        <v>228445</v>
      </c>
      <c r="M28" s="290">
        <f>SUM(M27:M27)</f>
        <v>182756</v>
      </c>
      <c r="N28" s="290">
        <f>SUM(N27:N27)</f>
        <v>45689</v>
      </c>
      <c r="O28" s="291">
        <f>SUM(O27:O27)</f>
        <v>0</v>
      </c>
      <c r="P28" s="260"/>
    </row>
    <row r="29" spans="1:16" ht="21.95" customHeight="1">
      <c r="A29" s="260"/>
      <c r="B29" s="532" t="s">
        <v>211</v>
      </c>
      <c r="C29" s="532"/>
      <c r="D29" s="533"/>
      <c r="E29" s="533"/>
      <c r="F29" s="533"/>
      <c r="G29" s="533"/>
      <c r="H29" s="533"/>
      <c r="I29" s="533"/>
      <c r="J29" s="533"/>
      <c r="K29" s="533"/>
      <c r="L29" s="533"/>
      <c r="M29" s="533"/>
      <c r="N29" s="533"/>
      <c r="O29" s="533"/>
      <c r="P29" s="260"/>
    </row>
    <row r="30" spans="1:16" ht="21.95" customHeight="1">
      <c r="A30" s="260"/>
      <c r="B30" s="281" t="s">
        <v>136</v>
      </c>
      <c r="C30" s="298">
        <f>L30+O30</f>
        <v>243960</v>
      </c>
      <c r="D30" s="283">
        <f>'WoP nr 1'!D30+'WoP nr 2'!D30</f>
        <v>175000</v>
      </c>
      <c r="E30" s="283">
        <f>'WoP nr 1'!E30+'WoP nr 2'!E30</f>
        <v>3000</v>
      </c>
      <c r="F30" s="283">
        <f>'WoP nr 1'!F30+'WoP nr 2'!F30</f>
        <v>0</v>
      </c>
      <c r="G30" s="283">
        <f>'WoP nr 1'!G30+'WoP nr 2'!G30</f>
        <v>0</v>
      </c>
      <c r="H30" s="283">
        <f>'WoP nr 1'!H30+'WoP nr 2'!H30</f>
        <v>50000</v>
      </c>
      <c r="I30" s="283">
        <f>SUM(D30:H30)</f>
        <v>228000</v>
      </c>
      <c r="J30" s="284">
        <v>7.0000000000000007E-2</v>
      </c>
      <c r="K30" s="283">
        <f>'WoP nr 1'!K30+'WoP nr 2'!K30</f>
        <v>15960.000000000002</v>
      </c>
      <c r="L30" s="292">
        <f>I30+K30</f>
        <v>243960</v>
      </c>
      <c r="M30" s="283">
        <f>'WoP nr 1'!M30+'WoP nr 2'!M30</f>
        <v>195168</v>
      </c>
      <c r="N30" s="283">
        <f>'WoP nr 1'!N30+'WoP nr 2'!N30</f>
        <v>48792</v>
      </c>
      <c r="O30" s="283">
        <f>'WoP nr 1'!O30+'WoP nr 2'!O30</f>
        <v>0</v>
      </c>
      <c r="P30" s="260"/>
    </row>
    <row r="31" spans="1:16" ht="21.95" customHeight="1">
      <c r="A31" s="260"/>
      <c r="B31" s="286" t="s">
        <v>201</v>
      </c>
      <c r="C31" s="287">
        <f t="shared" ref="C31:I31" si="7">SUM(C30:C30)</f>
        <v>243960</v>
      </c>
      <c r="D31" s="288">
        <f t="shared" si="7"/>
        <v>175000</v>
      </c>
      <c r="E31" s="288">
        <f t="shared" si="7"/>
        <v>3000</v>
      </c>
      <c r="F31" s="288">
        <f t="shared" si="7"/>
        <v>0</v>
      </c>
      <c r="G31" s="288">
        <f t="shared" si="7"/>
        <v>0</v>
      </c>
      <c r="H31" s="288">
        <f t="shared" si="7"/>
        <v>50000</v>
      </c>
      <c r="I31" s="288">
        <f t="shared" si="7"/>
        <v>228000</v>
      </c>
      <c r="J31" s="289"/>
      <c r="K31" s="288">
        <f>SUM(K30:K30)</f>
        <v>15960.000000000002</v>
      </c>
      <c r="L31" s="285">
        <f>SUM(L30:L30)</f>
        <v>243960</v>
      </c>
      <c r="M31" s="290">
        <f>SUM(M30:M30)</f>
        <v>195168</v>
      </c>
      <c r="N31" s="290">
        <f>SUM(N30:N30)</f>
        <v>48792</v>
      </c>
      <c r="O31" s="291">
        <f>SUM(O30:O30)</f>
        <v>0</v>
      </c>
      <c r="P31" s="260"/>
    </row>
    <row r="32" spans="1:16" ht="21.95" customHeight="1" thickBot="1">
      <c r="A32" s="260"/>
      <c r="B32" s="338" t="s">
        <v>212</v>
      </c>
      <c r="C32" s="339">
        <f t="shared" ref="C32:I32" si="8">C10+C13+C16+C19+C22+C25+C28+C31</f>
        <v>2204998</v>
      </c>
      <c r="D32" s="340">
        <f t="shared" si="8"/>
        <v>1070000</v>
      </c>
      <c r="E32" s="340">
        <f t="shared" si="8"/>
        <v>60500</v>
      </c>
      <c r="F32" s="340">
        <f t="shared" si="8"/>
        <v>0</v>
      </c>
      <c r="G32" s="340">
        <f t="shared" si="8"/>
        <v>730000</v>
      </c>
      <c r="H32" s="340">
        <f t="shared" si="8"/>
        <v>109650</v>
      </c>
      <c r="I32" s="340">
        <f t="shared" si="8"/>
        <v>1970150</v>
      </c>
      <c r="J32" s="289"/>
      <c r="K32" s="288">
        <f>K10+K13+K16+K19+K22+K25+K28+K31</f>
        <v>234848</v>
      </c>
      <c r="L32" s="285">
        <f>L10+L13+L16+L19+L22+L25+L28+L31</f>
        <v>2204998</v>
      </c>
      <c r="M32" s="290">
        <f>M10+M13+M16+M19+M22+M25+M28+M31</f>
        <v>1971973.4</v>
      </c>
      <c r="N32" s="290">
        <f>N10+N13+N16+N19+N22+N25+N28+N31</f>
        <v>233024.59999999998</v>
      </c>
      <c r="O32" s="291">
        <f>O10+O13+O16+O19+O22+O25+O28+O31</f>
        <v>0</v>
      </c>
      <c r="P32" s="260"/>
    </row>
    <row r="33" spans="1:16" ht="25.5" customHeight="1" thickBot="1">
      <c r="A33" s="260"/>
      <c r="B33" s="548" t="s">
        <v>519</v>
      </c>
      <c r="C33" s="549"/>
      <c r="D33" s="549"/>
      <c r="E33" s="549"/>
      <c r="F33" s="549"/>
      <c r="G33" s="549"/>
      <c r="H33" s="549"/>
      <c r="I33" s="550"/>
      <c r="J33" s="294"/>
      <c r="K33" s="294"/>
      <c r="L33" s="294"/>
      <c r="M33" s="294"/>
      <c r="N33" s="294"/>
      <c r="O33" s="294"/>
      <c r="P33" s="260"/>
    </row>
  </sheetData>
  <mergeCells count="21">
    <mergeCell ref="B33:I33"/>
    <mergeCell ref="B20:O20"/>
    <mergeCell ref="B23:O23"/>
    <mergeCell ref="B26:O26"/>
    <mergeCell ref="B29:O29"/>
    <mergeCell ref="B17:O17"/>
    <mergeCell ref="B2:N2"/>
    <mergeCell ref="B4:B6"/>
    <mergeCell ref="C4:C6"/>
    <mergeCell ref="D4:L4"/>
    <mergeCell ref="D5:D6"/>
    <mergeCell ref="E5:E6"/>
    <mergeCell ref="F5:F6"/>
    <mergeCell ref="G5:G6"/>
    <mergeCell ref="H5:H6"/>
    <mergeCell ref="I5:I6"/>
    <mergeCell ref="J5:J6"/>
    <mergeCell ref="K5:K6"/>
    <mergeCell ref="B8:O8"/>
    <mergeCell ref="B11:O11"/>
    <mergeCell ref="B14:O14"/>
  </mergeCells>
  <pageMargins left="0.27559055118110237" right="0.15748031496062992" top="0.27559055118110237" bottom="0.35433070866141736" header="0.23622047244094491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Lider konsorcjum</vt:lpstr>
      <vt:lpstr>Partner nr 1</vt:lpstr>
      <vt:lpstr>Partner nr 2</vt:lpstr>
      <vt:lpstr>Partner nr 3</vt:lpstr>
      <vt:lpstr>Tabele zał. B</vt:lpstr>
      <vt:lpstr>Podsumowanie</vt:lpstr>
      <vt:lpstr>WoP nr 1</vt:lpstr>
      <vt:lpstr>WoP nr 2</vt:lpstr>
      <vt:lpstr>WoP - suma</vt:lpstr>
      <vt:lpstr>'Lider konsorcjum'!Obszar_wydruku</vt:lpstr>
      <vt:lpstr>'Partner nr 1'!Obszar_wydruku</vt:lpstr>
      <vt:lpstr>'Partner nr 2'!Obszar_wydruku</vt:lpstr>
      <vt:lpstr>'WoP - suma'!Obszar_wydruku</vt:lpstr>
      <vt:lpstr>'WoP nr 1'!Obszar_wydruku</vt:lpstr>
      <vt:lpstr>'WoP nr 2'!Obszar_wydruku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dziamara</dc:creator>
  <cp:lastModifiedBy>Supervisor</cp:lastModifiedBy>
  <cp:lastPrinted>2015-07-02T09:16:55Z</cp:lastPrinted>
  <dcterms:created xsi:type="dcterms:W3CDTF">2012-07-31T09:31:52Z</dcterms:created>
  <dcterms:modified xsi:type="dcterms:W3CDTF">2017-02-12T15:43:06Z</dcterms:modified>
</cp:coreProperties>
</file>