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3240" yWindow="0" windowWidth="13800" windowHeight="5250" tabRatio="421" firstSheet="5" activeTab="6"/>
  </bookViews>
  <sheets>
    <sheet name="Harmonogram spłat kredytu" sheetId="2" r:id="rId1"/>
    <sheet name="Budżet" sheetId="3" r:id="rId2"/>
    <sheet name="Marża brutto" sheetId="4" r:id="rId3"/>
    <sheet name="Zaległe faktury" sheetId="6" r:id="rId4"/>
    <sheet name="Marża brutto wg oddziałów" sheetId="7" r:id="rId5"/>
    <sheet name="Śledzenie1" sheetId="9" r:id="rId6"/>
    <sheet name="Śledzenie2" sheetId="10" r:id="rId7"/>
  </sheets>
  <externalReferences>
    <externalReference r:id="rId8"/>
    <externalReference r:id="rId9"/>
    <externalReference r:id="rId10"/>
  </externalReferences>
  <definedNames>
    <definedName name="ExtraPayment" localSheetId="0">'[1]Mortgage Paydown Analysis'!#REF!</definedName>
    <definedName name="OriginalRate" localSheetId="0">'[2]Mortgage Refinancing'!$B$6</definedName>
    <definedName name="OriginalTerm" localSheetId="0">'[2]Mortgage Refinancing'!$B$5</definedName>
    <definedName name="PaymentWithExtra" localSheetId="0">'[1]Mortgage Paydown Analysis'!#REF!</definedName>
    <definedName name="PaymentWithExtra">'[3]Mortgage Paydown Analysis'!#REF!</definedName>
    <definedName name="Rate">'[1]Mortgage Paydown Analysis'!#REF!</definedName>
    <definedName name="RegularPayment" localSheetId="0">'[1]Mortgage Paydown Analysis'!#REF!</definedName>
    <definedName name="RegularPayment">'[3]Mortgage Paydown Analysis'!#REF!</definedName>
    <definedName name="RevisedTerm" localSheetId="0">'[1]Mortgage Paydown Analysis'!#REF!</definedName>
    <definedName name="RevisedTerm">'[3]Mortgage Paydown Analysis'!#REF!</definedName>
    <definedName name="Time">Śledzenie1!$A$1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3" l="1"/>
  <c r="D2" i="7"/>
  <c r="D3" i="7"/>
  <c r="D4" i="7"/>
  <c r="D5" i="7"/>
  <c r="D6" i="7"/>
  <c r="D7" i="7"/>
  <c r="D8" i="7"/>
  <c r="D9" i="7"/>
  <c r="D10" i="7"/>
  <c r="D2" i="9" l="1"/>
  <c r="G4" i="9"/>
  <c r="D4" i="9"/>
  <c r="B2" i="9"/>
  <c r="B4" i="9" s="1"/>
  <c r="E14" i="6" l="1"/>
  <c r="K14" i="6" s="1"/>
  <c r="D14" i="6"/>
  <c r="D13" i="6"/>
  <c r="E13" i="6" s="1"/>
  <c r="E12" i="6"/>
  <c r="K12" i="6" s="1"/>
  <c r="D12" i="6"/>
  <c r="D11" i="6"/>
  <c r="E11" i="6" s="1"/>
  <c r="E10" i="6"/>
  <c r="K10" i="6" s="1"/>
  <c r="D10" i="6"/>
  <c r="D9" i="6"/>
  <c r="E9" i="6" s="1"/>
  <c r="E8" i="6"/>
  <c r="K8" i="6" s="1"/>
  <c r="D8" i="6"/>
  <c r="D7" i="6"/>
  <c r="E7" i="6" s="1"/>
  <c r="E6" i="6"/>
  <c r="K6" i="6" s="1"/>
  <c r="D6" i="6"/>
  <c r="D5" i="6"/>
  <c r="E5" i="6" s="1"/>
  <c r="E4" i="6"/>
  <c r="K4" i="6" s="1"/>
  <c r="D4" i="6"/>
  <c r="J11" i="6" l="1"/>
  <c r="H11" i="6"/>
  <c r="I11" i="6"/>
  <c r="K11" i="6"/>
  <c r="G11" i="6"/>
  <c r="J7" i="6"/>
  <c r="H7" i="6"/>
  <c r="K7" i="6"/>
  <c r="I7" i="6"/>
  <c r="G7" i="6"/>
  <c r="J5" i="6"/>
  <c r="H5" i="6"/>
  <c r="K5" i="6"/>
  <c r="I5" i="6"/>
  <c r="G5" i="6"/>
  <c r="J9" i="6"/>
  <c r="H9" i="6"/>
  <c r="I9" i="6"/>
  <c r="K9" i="6"/>
  <c r="G9" i="6"/>
  <c r="J13" i="6"/>
  <c r="H13" i="6"/>
  <c r="K13" i="6"/>
  <c r="I13" i="6"/>
  <c r="G13" i="6"/>
  <c r="H4" i="6"/>
  <c r="J4" i="6"/>
  <c r="H10" i="6"/>
  <c r="J10" i="6"/>
  <c r="H14" i="6"/>
  <c r="J14" i="6"/>
  <c r="H6" i="6"/>
  <c r="J6" i="6"/>
  <c r="H8" i="6"/>
  <c r="J8" i="6"/>
  <c r="H12" i="6"/>
  <c r="J12" i="6"/>
  <c r="G4" i="6"/>
  <c r="I4" i="6"/>
  <c r="G6" i="6"/>
  <c r="I6" i="6"/>
  <c r="G8" i="6"/>
  <c r="I8" i="6"/>
  <c r="G10" i="6"/>
  <c r="I10" i="6"/>
  <c r="G12" i="6"/>
  <c r="I12" i="6"/>
  <c r="G14" i="6"/>
  <c r="I14" i="6"/>
  <c r="B3" i="4" l="1"/>
  <c r="D15" i="3"/>
  <c r="Q14" i="3"/>
  <c r="M14" i="3"/>
  <c r="R14" i="3" s="1"/>
  <c r="I14" i="3"/>
  <c r="E14" i="3"/>
  <c r="Q13" i="3"/>
  <c r="R13" i="3" s="1"/>
  <c r="M13" i="3"/>
  <c r="I13" i="3"/>
  <c r="E13" i="3"/>
  <c r="Q12" i="3"/>
  <c r="M12" i="3"/>
  <c r="R12" i="3" s="1"/>
  <c r="I12" i="3"/>
  <c r="E12" i="3"/>
  <c r="Q11" i="3"/>
  <c r="R11" i="3" s="1"/>
  <c r="M11" i="3"/>
  <c r="I11" i="3"/>
  <c r="E11" i="3"/>
  <c r="Q10" i="3"/>
  <c r="M10" i="3"/>
  <c r="R10" i="3" s="1"/>
  <c r="I10" i="3"/>
  <c r="E10" i="3"/>
  <c r="Q9" i="3"/>
  <c r="R9" i="3" s="1"/>
  <c r="M9" i="3"/>
  <c r="I9" i="3"/>
  <c r="E9" i="3"/>
  <c r="C8" i="3"/>
  <c r="P6" i="3"/>
  <c r="O6" i="3"/>
  <c r="N6" i="3"/>
  <c r="Q6" i="3" s="1"/>
  <c r="L6" i="3"/>
  <c r="K6" i="3"/>
  <c r="J6" i="3"/>
  <c r="M6" i="3" s="1"/>
  <c r="H6" i="3"/>
  <c r="G6" i="3"/>
  <c r="F6" i="3"/>
  <c r="I6" i="3" s="1"/>
  <c r="D6" i="3"/>
  <c r="D16" i="3" s="1"/>
  <c r="C6" i="3"/>
  <c r="C16" i="3" s="1"/>
  <c r="B6" i="3"/>
  <c r="B8" i="3" s="1"/>
  <c r="Q5" i="3"/>
  <c r="R5" i="3" s="1"/>
  <c r="M5" i="3"/>
  <c r="I5" i="3"/>
  <c r="E5" i="3"/>
  <c r="Q4" i="3"/>
  <c r="M4" i="3"/>
  <c r="R4" i="3" s="1"/>
  <c r="I4" i="3"/>
  <c r="E4" i="3"/>
  <c r="Q3" i="3"/>
  <c r="R3" i="3" s="1"/>
  <c r="M3" i="3"/>
  <c r="I3" i="3"/>
  <c r="E3" i="3"/>
  <c r="R6" i="3" l="1"/>
  <c r="B15" i="3"/>
  <c r="E15" i="3" s="1"/>
  <c r="E8" i="3"/>
  <c r="F8" i="3"/>
  <c r="H8" i="3"/>
  <c r="H15" i="3" s="1"/>
  <c r="H16" i="3" s="1"/>
  <c r="J8" i="3"/>
  <c r="L8" i="3"/>
  <c r="L15" i="3" s="1"/>
  <c r="L16" i="3" s="1"/>
  <c r="N8" i="3"/>
  <c r="P8" i="3"/>
  <c r="P15" i="3" s="1"/>
  <c r="P16" i="3" s="1"/>
  <c r="E6" i="3"/>
  <c r="G8" i="3"/>
  <c r="G15" i="3" s="1"/>
  <c r="G16" i="3" s="1"/>
  <c r="K8" i="3"/>
  <c r="K15" i="3" s="1"/>
  <c r="K16" i="3" s="1"/>
  <c r="O8" i="3"/>
  <c r="O15" i="3" s="1"/>
  <c r="O16" i="3" s="1"/>
  <c r="B16" i="3" l="1"/>
  <c r="E16" i="3" s="1"/>
  <c r="N15" i="3"/>
  <c r="Q8" i="3"/>
  <c r="J15" i="3"/>
  <c r="M8" i="3"/>
  <c r="F15" i="3"/>
  <c r="I8" i="3"/>
  <c r="R8" i="3" l="1"/>
  <c r="I15" i="3"/>
  <c r="F16" i="3"/>
  <c r="I16" i="3" s="1"/>
  <c r="M15" i="3"/>
  <c r="J16" i="3"/>
  <c r="M16" i="3" s="1"/>
  <c r="Q15" i="3"/>
  <c r="R15" i="3" s="1"/>
  <c r="B4" i="4" s="1"/>
  <c r="B5" i="4" s="1"/>
  <c r="N16" i="3"/>
  <c r="Q16" i="3" s="1"/>
  <c r="R16" i="3" s="1"/>
  <c r="A12" i="2" l="1"/>
  <c r="A13" i="2" s="1"/>
  <c r="B11" i="2"/>
  <c r="G11" i="2" s="1"/>
  <c r="J10" i="2"/>
  <c r="I11" i="2" l="1"/>
  <c r="A14" i="2"/>
  <c r="B13" i="2"/>
  <c r="F11" i="2"/>
  <c r="J11" i="2" s="1"/>
  <c r="B12" i="2"/>
  <c r="E11" i="2"/>
  <c r="G12" i="2" l="1"/>
  <c r="E12" i="2"/>
  <c r="F12" i="2"/>
  <c r="H12" i="2" s="1"/>
  <c r="G13" i="2"/>
  <c r="E13" i="2"/>
  <c r="F13" i="2"/>
  <c r="H11" i="2"/>
  <c r="A15" i="2"/>
  <c r="B14" i="2"/>
  <c r="J12" i="2" l="1"/>
  <c r="J13" i="2" s="1"/>
  <c r="A16" i="2"/>
  <c r="B15" i="2"/>
  <c r="I12" i="2"/>
  <c r="I13" i="2"/>
  <c r="G14" i="2"/>
  <c r="E14" i="2"/>
  <c r="F14" i="2"/>
  <c r="H13" i="2"/>
  <c r="H14" i="2" l="1"/>
  <c r="G15" i="2"/>
  <c r="E15" i="2"/>
  <c r="F15" i="2"/>
  <c r="I14" i="2"/>
  <c r="J14" i="2"/>
  <c r="A17" i="2"/>
  <c r="B16" i="2"/>
  <c r="J15" i="2" l="1"/>
  <c r="G16" i="2" s="1"/>
  <c r="H15" i="2"/>
  <c r="A18" i="2"/>
  <c r="B17" i="2"/>
  <c r="I15" i="2"/>
  <c r="E16" i="2" l="1"/>
  <c r="F16" i="2"/>
  <c r="H16" i="2" s="1"/>
  <c r="A19" i="2"/>
  <c r="B18" i="2"/>
  <c r="G17" i="2"/>
  <c r="I17" i="2" s="1"/>
  <c r="E17" i="2"/>
  <c r="F17" i="2"/>
  <c r="I16" i="2"/>
  <c r="J16" i="2" l="1"/>
  <c r="J17" i="2" s="1"/>
  <c r="H17" i="2"/>
  <c r="A20" i="2"/>
  <c r="B19" i="2"/>
  <c r="G18" i="2"/>
  <c r="E18" i="2"/>
  <c r="F18" i="2"/>
  <c r="I18" i="2" l="1"/>
  <c r="H18" i="2"/>
  <c r="J18" i="2"/>
  <c r="A21" i="2"/>
  <c r="B20" i="2"/>
  <c r="G19" i="2"/>
  <c r="I19" i="2" s="1"/>
  <c r="E19" i="2"/>
  <c r="F19" i="2"/>
  <c r="H19" i="2" s="1"/>
  <c r="B21" i="2" l="1"/>
  <c r="A22" i="2"/>
  <c r="G20" i="2"/>
  <c r="I20" i="2" s="1"/>
  <c r="E20" i="2"/>
  <c r="F20" i="2"/>
  <c r="H20" i="2" s="1"/>
  <c r="J19" i="2"/>
  <c r="J20" i="2" l="1"/>
  <c r="F21" i="2" s="1"/>
  <c r="H21" i="2" s="1"/>
  <c r="B22" i="2"/>
  <c r="A23" i="2"/>
  <c r="E21" i="2" l="1"/>
  <c r="F22" i="2"/>
  <c r="H22" i="2" s="1"/>
  <c r="G22" i="2"/>
  <c r="E22" i="2"/>
  <c r="B23" i="2"/>
  <c r="A24" i="2"/>
  <c r="J21" i="2"/>
  <c r="G21" i="2"/>
  <c r="I21" i="2" s="1"/>
  <c r="B24" i="2" l="1"/>
  <c r="A25" i="2"/>
  <c r="J22" i="2"/>
  <c r="F23" i="2"/>
  <c r="H23" i="2" s="1"/>
  <c r="G23" i="2"/>
  <c r="I23" i="2" s="1"/>
  <c r="E23" i="2"/>
  <c r="I22" i="2"/>
  <c r="J23" i="2" l="1"/>
  <c r="F24" i="2"/>
  <c r="H24" i="2" s="1"/>
  <c r="G24" i="2"/>
  <c r="I24" i="2" s="1"/>
  <c r="E24" i="2"/>
  <c r="B25" i="2"/>
  <c r="A26" i="2"/>
  <c r="J24" i="2" l="1"/>
  <c r="F25" i="2"/>
  <c r="H25" i="2" s="1"/>
  <c r="G25" i="2"/>
  <c r="I25" i="2" s="1"/>
  <c r="E25" i="2"/>
  <c r="B26" i="2"/>
  <c r="A27" i="2"/>
  <c r="B27" i="2" l="1"/>
  <c r="A28" i="2"/>
  <c r="J25" i="2"/>
  <c r="F26" i="2" s="1"/>
  <c r="H26" i="2" s="1"/>
  <c r="E26" i="2" l="1"/>
  <c r="B28" i="2"/>
  <c r="A29" i="2"/>
  <c r="J26" i="2"/>
  <c r="F27" i="2"/>
  <c r="H27" i="2" s="1"/>
  <c r="G27" i="2"/>
  <c r="E27" i="2"/>
  <c r="G26" i="2"/>
  <c r="I26" i="2" s="1"/>
  <c r="J27" i="2" l="1"/>
  <c r="I27" i="2"/>
  <c r="F28" i="2"/>
  <c r="H28" i="2" s="1"/>
  <c r="G28" i="2"/>
  <c r="I28" i="2" s="1"/>
  <c r="E28" i="2"/>
  <c r="B29" i="2"/>
  <c r="A30" i="2"/>
  <c r="B30" i="2" l="1"/>
  <c r="A31" i="2"/>
  <c r="F29" i="2"/>
  <c r="H29" i="2" s="1"/>
  <c r="G29" i="2"/>
  <c r="I29" i="2" s="1"/>
  <c r="E29" i="2"/>
  <c r="J28" i="2"/>
  <c r="F30" i="2" l="1"/>
  <c r="H30" i="2" s="1"/>
  <c r="G30" i="2"/>
  <c r="I30" i="2" s="1"/>
  <c r="E30" i="2"/>
  <c r="J29" i="2"/>
  <c r="B31" i="2"/>
  <c r="A32" i="2"/>
  <c r="B32" i="2" l="1"/>
  <c r="A33" i="2"/>
  <c r="J30" i="2"/>
  <c r="E31" i="2" s="1"/>
  <c r="F31" i="2" l="1"/>
  <c r="H31" i="2" s="1"/>
  <c r="B33" i="2"/>
  <c r="A34" i="2"/>
  <c r="F32" i="2"/>
  <c r="G32" i="2"/>
  <c r="E32" i="2"/>
  <c r="G31" i="2"/>
  <c r="I31" i="2" s="1"/>
  <c r="H32" i="2" l="1"/>
  <c r="J31" i="2"/>
  <c r="J32" i="2" s="1"/>
  <c r="I32" i="2"/>
  <c r="F33" i="2"/>
  <c r="H33" i="2" s="1"/>
  <c r="G33" i="2"/>
  <c r="I33" i="2" s="1"/>
  <c r="E33" i="2"/>
  <c r="B34" i="2"/>
  <c r="A35" i="2"/>
  <c r="B35" i="2" l="1"/>
  <c r="A36" i="2"/>
  <c r="F34" i="2"/>
  <c r="H34" i="2" s="1"/>
  <c r="G34" i="2"/>
  <c r="I34" i="2" s="1"/>
  <c r="E34" i="2"/>
  <c r="J33" i="2"/>
  <c r="F35" i="2" l="1"/>
  <c r="H35" i="2" s="1"/>
  <c r="G35" i="2"/>
  <c r="I35" i="2" s="1"/>
  <c r="E35" i="2"/>
  <c r="J34" i="2"/>
  <c r="B36" i="2"/>
  <c r="A37" i="2"/>
  <c r="B37" i="2" l="1"/>
  <c r="A38" i="2"/>
  <c r="J35" i="2"/>
  <c r="B38" i="2" l="1"/>
  <c r="A39" i="2"/>
  <c r="B39" i="2" l="1"/>
  <c r="A40" i="2"/>
  <c r="B40" i="2" l="1"/>
  <c r="A41" i="2"/>
  <c r="B41" i="2" l="1"/>
  <c r="A42" i="2"/>
  <c r="B42" i="2" l="1"/>
  <c r="A43" i="2"/>
  <c r="B43" i="2" l="1"/>
  <c r="A44" i="2"/>
  <c r="B44" i="2" l="1"/>
  <c r="A45" i="2"/>
  <c r="B45" i="2" l="1"/>
  <c r="A46" i="2"/>
  <c r="B46" i="2" l="1"/>
  <c r="A47" i="2"/>
  <c r="B47" i="2" l="1"/>
  <c r="A48" i="2"/>
  <c r="B48" i="2" l="1"/>
  <c r="A49" i="2"/>
  <c r="B49" i="2" l="1"/>
  <c r="A50" i="2"/>
  <c r="B50" i="2" l="1"/>
  <c r="A51" i="2"/>
  <c r="B51" i="2" l="1"/>
  <c r="A52" i="2"/>
  <c r="B52" i="2" l="1"/>
  <c r="A53" i="2"/>
  <c r="B53" i="2" l="1"/>
  <c r="A54" i="2"/>
  <c r="B54" i="2" l="1"/>
  <c r="A55" i="2"/>
  <c r="B55" i="2" l="1"/>
  <c r="A56" i="2"/>
  <c r="B56" i="2" l="1"/>
  <c r="A57" i="2"/>
  <c r="B57" i="2" l="1"/>
  <c r="A58" i="2"/>
  <c r="B58" i="2" l="1"/>
  <c r="A59" i="2"/>
  <c r="B59" i="2" l="1"/>
  <c r="A60" i="2"/>
  <c r="B60" i="2" s="1"/>
</calcChain>
</file>

<file path=xl/sharedStrings.xml><?xml version="1.0" encoding="utf-8"?>
<sst xmlns="http://schemas.openxmlformats.org/spreadsheetml/2006/main" count="93" uniqueCount="80">
  <si>
    <t>NPER</t>
  </si>
  <si>
    <t>Mar</t>
  </si>
  <si>
    <t>1-30</t>
  </si>
  <si>
    <t>31-60</t>
  </si>
  <si>
    <t>61-90</t>
  </si>
  <si>
    <t>91-120</t>
  </si>
  <si>
    <t>07-0001</t>
  </si>
  <si>
    <t>07-0002</t>
  </si>
  <si>
    <t>07-0004</t>
  </si>
  <si>
    <t>07-0005</t>
  </si>
  <si>
    <t>08-0001</t>
  </si>
  <si>
    <t>A</t>
  </si>
  <si>
    <t>B</t>
  </si>
  <si>
    <t>C</t>
  </si>
  <si>
    <t>D</t>
  </si>
  <si>
    <t>E</t>
  </si>
  <si>
    <t>F</t>
  </si>
  <si>
    <t>G</t>
  </si>
  <si>
    <t>H</t>
  </si>
  <si>
    <t>I</t>
  </si>
  <si>
    <t>Typ płatności</t>
  </si>
  <si>
    <t>Kapitał</t>
  </si>
  <si>
    <t>Okres</t>
  </si>
  <si>
    <t>Oprocentowanie</t>
  </si>
  <si>
    <t>rocznie</t>
  </si>
  <si>
    <t>lat</t>
  </si>
  <si>
    <t>Pozostały kapitał</t>
  </si>
  <si>
    <t>Kapitał kumulatywnie</t>
  </si>
  <si>
    <t>Odsetki kumulatywnie</t>
  </si>
  <si>
    <t>Odsetki</t>
  </si>
  <si>
    <t>Rata</t>
  </si>
  <si>
    <t>Stopa</t>
  </si>
  <si>
    <t>Czas spłaty</t>
  </si>
  <si>
    <t>Harmonogram spłat</t>
  </si>
  <si>
    <t>Rok spłaty</t>
  </si>
  <si>
    <t>Okresy</t>
  </si>
  <si>
    <t>Koszt towarów</t>
  </si>
  <si>
    <t>Reklama</t>
  </si>
  <si>
    <t>Najem</t>
  </si>
  <si>
    <t>Wynagrodzenie</t>
  </si>
  <si>
    <t>Usługi</t>
  </si>
  <si>
    <t>Dostawy</t>
  </si>
  <si>
    <t>Zaopatrzenie</t>
  </si>
  <si>
    <t>ZYSK RBRUTTO</t>
  </si>
  <si>
    <t>Sprzedaż</t>
  </si>
  <si>
    <t>Oddział I</t>
  </si>
  <si>
    <t>Oddział II</t>
  </si>
  <si>
    <t>Oddział III</t>
  </si>
  <si>
    <t>SPRZEDAŻ W SUMIE</t>
  </si>
  <si>
    <t>WYDATKI W SUMIE</t>
  </si>
  <si>
    <t>Sty</t>
  </si>
  <si>
    <t>Lut</t>
  </si>
  <si>
    <t>Kwartał I</t>
  </si>
  <si>
    <t>Kwi</t>
  </si>
  <si>
    <t>Maj</t>
  </si>
  <si>
    <t>Cze</t>
  </si>
  <si>
    <t>Kwartał II</t>
  </si>
  <si>
    <t>Lip</t>
  </si>
  <si>
    <t>Sie</t>
  </si>
  <si>
    <t>Wrz</t>
  </si>
  <si>
    <t>Kwartał III</t>
  </si>
  <si>
    <t>Paź</t>
  </si>
  <si>
    <t>Lis</t>
  </si>
  <si>
    <t>Gru</t>
  </si>
  <si>
    <t>Kwartał IV</t>
  </si>
  <si>
    <t>W SUMIE</t>
  </si>
  <si>
    <t>Obliczanie marży brutto</t>
  </si>
  <si>
    <t>Koszty</t>
  </si>
  <si>
    <t>Marża brutto</t>
  </si>
  <si>
    <t>Data:</t>
  </si>
  <si>
    <t>Numer konta</t>
  </si>
  <si>
    <t>Numer faktury</t>
  </si>
  <si>
    <t>Data wystawienia</t>
  </si>
  <si>
    <t>Data płatności</t>
  </si>
  <si>
    <t>Opóźnienie</t>
  </si>
  <si>
    <t>Kwota</t>
  </si>
  <si>
    <t>Opóźnienie (w dniach):</t>
  </si>
  <si>
    <t>Ponad 120</t>
  </si>
  <si>
    <t>Oddział</t>
  </si>
  <si>
    <t>Dane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</si>
</sst>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&quot;$&quot;#,##0"/>
    <numFmt numFmtId="167" formatCode="0.0%"/>
    <numFmt numFmtId="168" formatCode="\G\e\n\e\r\a\l"/>
    <numFmt numFmtId="169" formatCode="dddd\ mmm\ d\,\ yyyy"/>
    <numFmt numFmtId="170" formatCode="[$-F800]dddd\,\ mmmm\ dd\,\ yyyy"/>
    <numFmt numFmtId="171" formatCode="_-* #,##0.00\ [$zł-415]_-;\-* #,##0.00\ [$zł-415]_-;_-* &quot;-&quot;??\ [$zł-415]_-;_-@_-"/>
  </numFmts>
  <fonts count="1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indexed="8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4"/>
      <color indexed="8"/>
      <name val="Calibri"/>
      <family val="2"/>
    </font>
    <font>
      <b/>
      <sz val="14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8" fontId="2" fillId="0" borderId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1"/>
    <xf numFmtId="0" fontId="3" fillId="0" borderId="0" xfId="2" applyFont="1"/>
    <xf numFmtId="0" fontId="4" fillId="0" borderId="0" xfId="2" applyFont="1" applyAlignment="1">
      <alignment horizontal="right"/>
    </xf>
    <xf numFmtId="10" fontId="3" fillId="0" borderId="0" xfId="2" applyNumberFormat="1" applyFont="1"/>
    <xf numFmtId="166" fontId="3" fillId="0" borderId="0" xfId="2" applyNumberFormat="1" applyFont="1"/>
    <xf numFmtId="0" fontId="3" fillId="0" borderId="0" xfId="2" applyNumberFormat="1" applyFont="1"/>
    <xf numFmtId="164" fontId="3" fillId="0" borderId="0" xfId="2" applyNumberFormat="1" applyFont="1"/>
    <xf numFmtId="0" fontId="4" fillId="2" borderId="1" xfId="2" applyFont="1" applyFill="1" applyBorder="1" applyAlignment="1">
      <alignment horizontal="center" wrapText="1"/>
    </xf>
    <xf numFmtId="0" fontId="4" fillId="2" borderId="2" xfId="2" applyFont="1" applyFill="1" applyBorder="1" applyAlignment="1">
      <alignment horizontal="center" wrapText="1"/>
    </xf>
    <xf numFmtId="0" fontId="4" fillId="2" borderId="3" xfId="2" applyFont="1" applyFill="1" applyBorder="1" applyAlignment="1">
      <alignment horizontal="center" wrapText="1"/>
    </xf>
    <xf numFmtId="0" fontId="3" fillId="0" borderId="0" xfId="2" applyFont="1" applyAlignment="1">
      <alignment wrapText="1"/>
    </xf>
    <xf numFmtId="9" fontId="3" fillId="0" borderId="0" xfId="2" applyNumberFormat="1" applyFont="1" applyAlignment="1">
      <alignment wrapText="1"/>
    </xf>
    <xf numFmtId="0" fontId="3" fillId="0" borderId="0" xfId="2" applyFont="1" applyAlignment="1">
      <alignment horizontal="center"/>
    </xf>
    <xf numFmtId="0" fontId="3" fillId="0" borderId="0" xfId="2" applyFont="1" applyFill="1" applyBorder="1" applyAlignment="1">
      <alignment horizontal="center" wrapText="1"/>
    </xf>
    <xf numFmtId="0" fontId="3" fillId="0" borderId="0" xfId="2" applyNumberFormat="1" applyFont="1" applyFill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167" fontId="3" fillId="0" borderId="0" xfId="3" applyNumberFormat="1" applyFont="1" applyBorder="1" applyAlignment="1">
      <alignment horizontal="center"/>
    </xf>
    <xf numFmtId="0" fontId="3" fillId="0" borderId="0" xfId="3" applyNumberFormat="1" applyFont="1" applyBorder="1" applyAlignment="1">
      <alignment horizontal="center"/>
    </xf>
    <xf numFmtId="3" fontId="8" fillId="3" borderId="0" xfId="6" applyNumberFormat="1" applyFont="1" applyFill="1" applyBorder="1" applyAlignment="1">
      <alignment horizontal="left"/>
    </xf>
    <xf numFmtId="3" fontId="8" fillId="3" borderId="0" xfId="6" applyNumberFormat="1" applyFont="1" applyFill="1" applyBorder="1" applyAlignment="1">
      <alignment horizontal="center"/>
    </xf>
    <xf numFmtId="0" fontId="9" fillId="0" borderId="0" xfId="6" applyFont="1" applyBorder="1"/>
    <xf numFmtId="3" fontId="10" fillId="0" borderId="4" xfId="6" applyNumberFormat="1" applyFont="1" applyBorder="1" applyAlignment="1">
      <alignment horizontal="left"/>
    </xf>
    <xf numFmtId="3" fontId="9" fillId="0" borderId="4" xfId="6" applyNumberFormat="1" applyFont="1" applyBorder="1" applyAlignment="1">
      <alignment horizontal="center"/>
    </xf>
    <xf numFmtId="3" fontId="9" fillId="3" borderId="4" xfId="6" applyNumberFormat="1" applyFont="1" applyFill="1" applyBorder="1" applyAlignment="1">
      <alignment horizontal="center"/>
    </xf>
    <xf numFmtId="3" fontId="8" fillId="0" borderId="0" xfId="6" applyNumberFormat="1" applyFont="1" applyBorder="1" applyAlignment="1">
      <alignment horizontal="left"/>
    </xf>
    <xf numFmtId="3" fontId="9" fillId="0" borderId="0" xfId="6" applyNumberFormat="1" applyFont="1" applyBorder="1" applyAlignment="1">
      <alignment horizontal="center"/>
    </xf>
    <xf numFmtId="3" fontId="9" fillId="3" borderId="0" xfId="6" applyNumberFormat="1" applyFont="1" applyFill="1" applyBorder="1" applyAlignment="1">
      <alignment horizontal="center"/>
    </xf>
    <xf numFmtId="0" fontId="11" fillId="0" borderId="0" xfId="6" applyFont="1"/>
    <xf numFmtId="0" fontId="12" fillId="0" borderId="0" xfId="5" applyFont="1"/>
    <xf numFmtId="3" fontId="11" fillId="0" borderId="0" xfId="6" applyNumberFormat="1" applyFont="1"/>
    <xf numFmtId="9" fontId="13" fillId="0" borderId="0" xfId="7" applyFont="1"/>
    <xf numFmtId="0" fontId="4" fillId="0" borderId="4" xfId="2" applyFont="1" applyBorder="1" applyAlignment="1">
      <alignment horizontal="left"/>
    </xf>
    <xf numFmtId="15" fontId="3" fillId="0" borderId="4" xfId="2" applyNumberFormat="1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4" xfId="2" applyFont="1" applyBorder="1" applyAlignment="1">
      <alignment horizontal="center" wrapText="1"/>
    </xf>
    <xf numFmtId="0" fontId="4" fillId="0" borderId="5" xfId="2" quotePrefix="1" applyFont="1" applyBorder="1" applyAlignment="1">
      <alignment horizontal="center" wrapText="1"/>
    </xf>
    <xf numFmtId="0" fontId="4" fillId="0" borderId="6" xfId="2" applyFont="1" applyBorder="1" applyAlignment="1">
      <alignment horizontal="center" wrapText="1"/>
    </xf>
    <xf numFmtId="1" fontId="3" fillId="0" borderId="0" xfId="2" applyNumberFormat="1" applyFont="1" applyAlignment="1">
      <alignment horizontal="center"/>
    </xf>
    <xf numFmtId="169" fontId="3" fillId="0" borderId="0" xfId="2" applyNumberFormat="1" applyFont="1" applyAlignment="1">
      <alignment horizontal="right"/>
    </xf>
    <xf numFmtId="0" fontId="3" fillId="0" borderId="7" xfId="2" applyFont="1" applyBorder="1" applyAlignment="1">
      <alignment horizontal="center"/>
    </xf>
    <xf numFmtId="170" fontId="3" fillId="0" borderId="0" xfId="2" applyNumberFormat="1" applyFont="1" applyAlignment="1">
      <alignment horizontal="right"/>
    </xf>
    <xf numFmtId="15" fontId="3" fillId="0" borderId="0" xfId="2" applyNumberFormat="1" applyFont="1" applyAlignment="1">
      <alignment horizontal="right"/>
    </xf>
    <xf numFmtId="15" fontId="3" fillId="0" borderId="0" xfId="2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9" fontId="13" fillId="0" borderId="0" xfId="4" applyFont="1" applyAlignment="1">
      <alignment horizontal="center"/>
    </xf>
    <xf numFmtId="22" fontId="14" fillId="0" borderId="0" xfId="2" applyNumberFormat="1" applyFont="1"/>
    <xf numFmtId="0" fontId="14" fillId="0" borderId="0" xfId="2" applyFont="1"/>
    <xf numFmtId="0" fontId="14" fillId="0" borderId="0" xfId="2" applyNumberFormat="1" applyFont="1"/>
    <xf numFmtId="0" fontId="2" fillId="0" borderId="0" xfId="2" applyNumberFormat="1"/>
    <xf numFmtId="0" fontId="2" fillId="0" borderId="0" xfId="2"/>
    <xf numFmtId="171" fontId="3" fillId="0" borderId="0" xfId="2" applyNumberFormat="1" applyFont="1"/>
    <xf numFmtId="171" fontId="3" fillId="0" borderId="0" xfId="2" applyNumberFormat="1" applyFont="1" applyFill="1" applyBorder="1" applyAlignment="1">
      <alignment horizontal="center" wrapText="1"/>
    </xf>
    <xf numFmtId="171" fontId="3" fillId="0" borderId="0" xfId="2" applyNumberFormat="1" applyFont="1" applyBorder="1"/>
    <xf numFmtId="171" fontId="3" fillId="0" borderId="0" xfId="2" applyNumberFormat="1" applyFont="1" applyBorder="1" applyAlignment="1">
      <alignment horizontal="center"/>
    </xf>
    <xf numFmtId="171" fontId="3" fillId="0" borderId="7" xfId="2" applyNumberFormat="1" applyFont="1" applyBorder="1" applyAlignment="1">
      <alignment horizontal="center"/>
    </xf>
    <xf numFmtId="171" fontId="3" fillId="0" borderId="0" xfId="2" applyNumberFormat="1" applyFont="1" applyAlignment="1">
      <alignment horizontal="center"/>
    </xf>
    <xf numFmtId="171" fontId="3" fillId="0" borderId="0" xfId="10" applyNumberFormat="1" applyFont="1" applyAlignment="1">
      <alignment horizontal="right"/>
    </xf>
    <xf numFmtId="14" fontId="3" fillId="0" borderId="0" xfId="2" applyNumberFormat="1" applyFont="1" applyAlignment="1">
      <alignment horizontal="right"/>
    </xf>
    <xf numFmtId="171" fontId="13" fillId="0" borderId="0" xfId="0" applyNumberFormat="1" applyFont="1"/>
  </cellXfs>
  <cellStyles count="11">
    <cellStyle name="Currency 2" xfId="9"/>
    <cellStyle name="Currency 3" xfId="10"/>
    <cellStyle name="Nagłówek 4" xfId="5" builtinId="19"/>
    <cellStyle name="Normal 2" xfId="2"/>
    <cellStyle name="Normal 3" xfId="6"/>
    <cellStyle name="Normal 4" xfId="8"/>
    <cellStyle name="Normalny" xfId="0" builtinId="0"/>
    <cellStyle name="Percent 2" xfId="3"/>
    <cellStyle name="Percent 3" xfId="7"/>
    <cellStyle name="Procentowy" xfId="4" builtinId="5"/>
    <cellStyle name="Tytuł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Loans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riting/Excel%20Formulas%20and%20Functions/Excel%20Unleashed%20Example%20Files/Chap03%20-%20Harnessing%20the%20Power%20of%20Excel's%20Worksheet%20Functions/Personal%20Financial%20Plan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Lo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 Worth"/>
      <sheetName val="Budget 1994"/>
      <sheetName val="Retirement Savings"/>
      <sheetName val="Mortgage Analysis"/>
      <sheetName val="Mortgage Amortization"/>
      <sheetName val="Mortgage Refinancing"/>
      <sheetName val="Procedu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B5">
            <v>30</v>
          </cell>
        </row>
        <row r="6">
          <cell r="B6">
            <v>8.5000000000000006E-2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opLeftCell="A19" workbookViewId="0">
      <selection activeCell="A9" sqref="A9"/>
    </sheetView>
  </sheetViews>
  <sheetFormatPr defaultRowHeight="18.75" x14ac:dyDescent="0.3"/>
  <cols>
    <col min="1" max="1" width="25.85546875" style="2" customWidth="1"/>
    <col min="2" max="2" width="18.42578125" style="2" bestFit="1" customWidth="1"/>
    <col min="3" max="3" width="10.28515625" style="2" customWidth="1"/>
    <col min="4" max="4" width="7.42578125" style="13" customWidth="1"/>
    <col min="5" max="7" width="15.42578125" style="2" bestFit="1" customWidth="1"/>
    <col min="8" max="8" width="20.85546875" style="2" customWidth="1"/>
    <col min="9" max="9" width="21.28515625" style="2" customWidth="1"/>
    <col min="10" max="10" width="20.7109375" style="2" bestFit="1" customWidth="1"/>
    <col min="11" max="11" width="9.140625" style="2"/>
    <col min="12" max="12" width="14.5703125" style="2" bestFit="1" customWidth="1"/>
    <col min="13" max="14" width="9.140625" style="2"/>
    <col min="15" max="15" width="11.28515625" style="2" bestFit="1" customWidth="1"/>
    <col min="16" max="16384" width="9.140625" style="2"/>
  </cols>
  <sheetData>
    <row r="1" spans="1:18" ht="23.25" x14ac:dyDescent="0.35">
      <c r="A1" s="1" t="s">
        <v>79</v>
      </c>
      <c r="D1" s="2"/>
    </row>
    <row r="2" spans="1:18" x14ac:dyDescent="0.3">
      <c r="A2" s="3" t="s">
        <v>23</v>
      </c>
      <c r="B2" s="4">
        <v>0.06</v>
      </c>
      <c r="C2" s="2" t="s">
        <v>24</v>
      </c>
      <c r="D2" s="2"/>
    </row>
    <row r="3" spans="1:18" x14ac:dyDescent="0.3">
      <c r="A3" s="3" t="s">
        <v>32</v>
      </c>
      <c r="B3" s="2">
        <v>25</v>
      </c>
      <c r="C3" s="2" t="s">
        <v>25</v>
      </c>
      <c r="D3" s="2"/>
    </row>
    <row r="4" spans="1:18" x14ac:dyDescent="0.3">
      <c r="A4" s="3" t="s">
        <v>22</v>
      </c>
      <c r="B4" s="2">
        <v>5</v>
      </c>
      <c r="C4" s="2" t="s">
        <v>25</v>
      </c>
      <c r="D4" s="2"/>
    </row>
    <row r="5" spans="1:18" x14ac:dyDescent="0.3">
      <c r="A5" s="3" t="s">
        <v>21</v>
      </c>
      <c r="B5" s="52">
        <v>100000</v>
      </c>
      <c r="D5" s="2"/>
    </row>
    <row r="6" spans="1:18" x14ac:dyDescent="0.3">
      <c r="A6" s="3" t="s">
        <v>20</v>
      </c>
      <c r="B6" s="6">
        <v>0</v>
      </c>
      <c r="D6" s="2"/>
    </row>
    <row r="7" spans="1:18" ht="8.25" customHeight="1" x14ac:dyDescent="0.3">
      <c r="A7" s="3"/>
      <c r="B7" s="7"/>
      <c r="D7" s="2"/>
    </row>
    <row r="8" spans="1:18" ht="23.25" x14ac:dyDescent="0.35">
      <c r="A8" s="1" t="s">
        <v>33</v>
      </c>
      <c r="D8" s="2"/>
    </row>
    <row r="9" spans="1:18" s="11" customFormat="1" ht="36" customHeight="1" x14ac:dyDescent="0.3">
      <c r="A9" s="8" t="s">
        <v>34</v>
      </c>
      <c r="B9" s="9" t="s">
        <v>35</v>
      </c>
      <c r="C9" s="9" t="s">
        <v>31</v>
      </c>
      <c r="D9" s="9" t="s">
        <v>0</v>
      </c>
      <c r="E9" s="9" t="s">
        <v>30</v>
      </c>
      <c r="F9" s="9" t="s">
        <v>21</v>
      </c>
      <c r="G9" s="9" t="s">
        <v>29</v>
      </c>
      <c r="H9" s="9" t="s">
        <v>27</v>
      </c>
      <c r="I9" s="9" t="s">
        <v>28</v>
      </c>
      <c r="J9" s="10" t="s">
        <v>26</v>
      </c>
      <c r="L9" s="2"/>
      <c r="M9" s="2"/>
      <c r="N9" s="12"/>
      <c r="O9" s="7"/>
      <c r="P9" s="2"/>
      <c r="Q9" s="2"/>
      <c r="R9" s="5"/>
    </row>
    <row r="10" spans="1:18" x14ac:dyDescent="0.3">
      <c r="A10" s="13">
        <v>0</v>
      </c>
      <c r="B10" s="14">
        <v>0</v>
      </c>
      <c r="C10" s="14"/>
      <c r="D10" s="15"/>
      <c r="E10" s="53"/>
      <c r="F10" s="53"/>
      <c r="G10" s="53"/>
      <c r="H10" s="53"/>
      <c r="I10" s="53"/>
      <c r="J10" s="54">
        <f>B5</f>
        <v>100000</v>
      </c>
    </row>
    <row r="11" spans="1:18" x14ac:dyDescent="0.3">
      <c r="A11" s="13">
        <v>1</v>
      </c>
      <c r="B11" s="16">
        <f>IF(A11 &lt;&gt; "", MOD(A11 - 1, $B$4) + 1, "")</f>
        <v>1</v>
      </c>
      <c r="C11" s="17">
        <v>0.06</v>
      </c>
      <c r="D11" s="18">
        <v>25</v>
      </c>
      <c r="E11" s="55">
        <f t="shared" ref="E11:E35" ca="1" si="0">PMT(C11, D11, OFFSET(E11, -B11, 5), 0, $B$6)</f>
        <v>-7822.6718212273981</v>
      </c>
      <c r="F11" s="54">
        <f t="shared" ref="F11:F35" ca="1" si="1">PPMT(C11, B11, D11,  OFFSET(E11, -B11, 5), 0, $B$6)</f>
        <v>-1822.6718212273986</v>
      </c>
      <c r="G11" s="54">
        <f t="shared" ref="G11:G35" ca="1" si="2">IPMT(C11, B11, D11,  OFFSET(E11, -B11, 5), 0, $B$6)</f>
        <v>-6000</v>
      </c>
      <c r="H11" s="54">
        <f ca="1">SUM($F$11:F11)</f>
        <v>-1822.6718212273986</v>
      </c>
      <c r="I11" s="54">
        <f ca="1">SUM($G$11:G11)</f>
        <v>-6000</v>
      </c>
      <c r="J11" s="54">
        <f ca="1">J10 + F11</f>
        <v>98177.328178772601</v>
      </c>
    </row>
    <row r="12" spans="1:18" x14ac:dyDescent="0.3">
      <c r="A12" s="13">
        <f>IF(A11 &lt; $B$3, A11 + 1, "")</f>
        <v>2</v>
      </c>
      <c r="B12" s="16">
        <f t="shared" ref="B12:B60" si="3">IF(A12 &lt;&gt; "", MOD(A12 - 1, $B$4) + 1, "")</f>
        <v>2</v>
      </c>
      <c r="C12" s="17">
        <v>0.06</v>
      </c>
      <c r="D12" s="18">
        <v>25</v>
      </c>
      <c r="E12" s="55">
        <f t="shared" ca="1" si="0"/>
        <v>-7822.6718212273981</v>
      </c>
      <c r="F12" s="54">
        <f t="shared" ca="1" si="1"/>
        <v>-1932.0321305010427</v>
      </c>
      <c r="G12" s="54">
        <f t="shared" ca="1" si="2"/>
        <v>-5890.6396907263552</v>
      </c>
      <c r="H12" s="54">
        <f ca="1">SUM($F$11:F12)</f>
        <v>-3754.7039517284411</v>
      </c>
      <c r="I12" s="54">
        <f ca="1">SUM($G$11:G12)</f>
        <v>-11890.639690726355</v>
      </c>
      <c r="J12" s="54">
        <f t="shared" ref="J12:J35" ca="1" si="4">J11 + F12</f>
        <v>96245.296048271557</v>
      </c>
    </row>
    <row r="13" spans="1:18" x14ac:dyDescent="0.3">
      <c r="A13" s="13">
        <f t="shared" ref="A13:A60" si="5">IF(A12 &lt; $B$3, A12 + 1, "")</f>
        <v>3</v>
      </c>
      <c r="B13" s="16">
        <f t="shared" si="3"/>
        <v>3</v>
      </c>
      <c r="C13" s="17">
        <v>0.06</v>
      </c>
      <c r="D13" s="18">
        <v>25</v>
      </c>
      <c r="E13" s="55">
        <f t="shared" ca="1" si="0"/>
        <v>-7822.6718212273981</v>
      </c>
      <c r="F13" s="54">
        <f t="shared" ca="1" si="1"/>
        <v>-2047.9540583311048</v>
      </c>
      <c r="G13" s="54">
        <f t="shared" ca="1" si="2"/>
        <v>-5774.7177628962936</v>
      </c>
      <c r="H13" s="54">
        <f ca="1">SUM($F$11:F13)</f>
        <v>-5802.6580100595456</v>
      </c>
      <c r="I13" s="54">
        <f ca="1">SUM($G$11:G13)</f>
        <v>-17665.357453622648</v>
      </c>
      <c r="J13" s="54">
        <f t="shared" ca="1" si="4"/>
        <v>94197.341989940454</v>
      </c>
    </row>
    <row r="14" spans="1:18" x14ac:dyDescent="0.3">
      <c r="A14" s="13">
        <f t="shared" si="5"/>
        <v>4</v>
      </c>
      <c r="B14" s="16">
        <f t="shared" si="3"/>
        <v>4</v>
      </c>
      <c r="C14" s="17">
        <v>0.06</v>
      </c>
      <c r="D14" s="18">
        <v>25</v>
      </c>
      <c r="E14" s="55">
        <f t="shared" ca="1" si="0"/>
        <v>-7822.6718212273981</v>
      </c>
      <c r="F14" s="54">
        <f t="shared" ca="1" si="1"/>
        <v>-2170.8313018309709</v>
      </c>
      <c r="G14" s="54">
        <f t="shared" ca="1" si="2"/>
        <v>-5651.8405193964272</v>
      </c>
      <c r="H14" s="54">
        <f ca="1">SUM($F$11:F14)</f>
        <v>-7973.4893118905165</v>
      </c>
      <c r="I14" s="54">
        <f ca="1">SUM($G$11:G14)</f>
        <v>-23317.197973019076</v>
      </c>
      <c r="J14" s="54">
        <f t="shared" ca="1" si="4"/>
        <v>92026.510688109483</v>
      </c>
    </row>
    <row r="15" spans="1:18" x14ac:dyDescent="0.3">
      <c r="A15" s="13">
        <f t="shared" si="5"/>
        <v>5</v>
      </c>
      <c r="B15" s="16">
        <f t="shared" si="3"/>
        <v>5</v>
      </c>
      <c r="C15" s="17">
        <v>0.06</v>
      </c>
      <c r="D15" s="18">
        <v>25</v>
      </c>
      <c r="E15" s="55">
        <f t="shared" ca="1" si="0"/>
        <v>-7822.6718212273981</v>
      </c>
      <c r="F15" s="54">
        <f t="shared" ca="1" si="1"/>
        <v>-2301.0811799408289</v>
      </c>
      <c r="G15" s="54">
        <f t="shared" ca="1" si="2"/>
        <v>-5521.5906412865688</v>
      </c>
      <c r="H15" s="54">
        <f ca="1">SUM($F$11:F15)</f>
        <v>-10274.570491831346</v>
      </c>
      <c r="I15" s="54">
        <f ca="1">SUM($G$11:G15)</f>
        <v>-28838.788614305646</v>
      </c>
      <c r="J15" s="54">
        <f t="shared" ca="1" si="4"/>
        <v>89725.429508168658</v>
      </c>
    </row>
    <row r="16" spans="1:18" x14ac:dyDescent="0.3">
      <c r="A16" s="13">
        <f t="shared" si="5"/>
        <v>6</v>
      </c>
      <c r="B16" s="16">
        <f t="shared" si="3"/>
        <v>1</v>
      </c>
      <c r="C16" s="17">
        <v>7.0000000000000007E-2</v>
      </c>
      <c r="D16" s="18">
        <v>20</v>
      </c>
      <c r="E16" s="55">
        <f t="shared" ca="1" si="0"/>
        <v>-8469.4458048462875</v>
      </c>
      <c r="F16" s="54">
        <f t="shared" ca="1" si="1"/>
        <v>-2188.6657392744814</v>
      </c>
      <c r="G16" s="54">
        <f t="shared" ca="1" si="2"/>
        <v>-6280.7800655718065</v>
      </c>
      <c r="H16" s="54">
        <f ca="1">SUM($F$11:F16)</f>
        <v>-12463.236231105828</v>
      </c>
      <c r="I16" s="54">
        <f ca="1">SUM($G$11:G16)</f>
        <v>-35119.568679877455</v>
      </c>
      <c r="J16" s="54">
        <f t="shared" ca="1" si="4"/>
        <v>87536.763768894176</v>
      </c>
    </row>
    <row r="17" spans="1:10" x14ac:dyDescent="0.3">
      <c r="A17" s="13">
        <f t="shared" si="5"/>
        <v>7</v>
      </c>
      <c r="B17" s="16">
        <f t="shared" si="3"/>
        <v>2</v>
      </c>
      <c r="C17" s="17">
        <v>7.0000000000000007E-2</v>
      </c>
      <c r="D17" s="18">
        <v>20</v>
      </c>
      <c r="E17" s="55">
        <f t="shared" ca="1" si="0"/>
        <v>-8469.4458048462875</v>
      </c>
      <c r="F17" s="54">
        <f t="shared" ca="1" si="1"/>
        <v>-2341.8723410236953</v>
      </c>
      <c r="G17" s="54">
        <f t="shared" ca="1" si="2"/>
        <v>-6127.5734638225931</v>
      </c>
      <c r="H17" s="54">
        <f ca="1">SUM($F$11:F17)</f>
        <v>-14805.108572129524</v>
      </c>
      <c r="I17" s="54">
        <f ca="1">SUM($G$11:G17)</f>
        <v>-41247.142143700046</v>
      </c>
      <c r="J17" s="54">
        <f t="shared" ca="1" si="4"/>
        <v>85194.891427870476</v>
      </c>
    </row>
    <row r="18" spans="1:10" x14ac:dyDescent="0.3">
      <c r="A18" s="13">
        <f t="shared" si="5"/>
        <v>8</v>
      </c>
      <c r="B18" s="16">
        <f t="shared" si="3"/>
        <v>3</v>
      </c>
      <c r="C18" s="17">
        <v>7.0000000000000007E-2</v>
      </c>
      <c r="D18" s="18">
        <v>20</v>
      </c>
      <c r="E18" s="55">
        <f t="shared" ca="1" si="0"/>
        <v>-8469.4458048462875</v>
      </c>
      <c r="F18" s="54">
        <f t="shared" ca="1" si="1"/>
        <v>-2505.8034048953537</v>
      </c>
      <c r="G18" s="54">
        <f t="shared" ca="1" si="2"/>
        <v>-5963.6423999509343</v>
      </c>
      <c r="H18" s="54">
        <f ca="1">SUM($F$11:F18)</f>
        <v>-17310.911977024876</v>
      </c>
      <c r="I18" s="54">
        <f ca="1">SUM($G$11:G18)</f>
        <v>-47210.784543650982</v>
      </c>
      <c r="J18" s="54">
        <f t="shared" ca="1" si="4"/>
        <v>82689.08802297512</v>
      </c>
    </row>
    <row r="19" spans="1:10" x14ac:dyDescent="0.3">
      <c r="A19" s="13">
        <f t="shared" si="5"/>
        <v>9</v>
      </c>
      <c r="B19" s="16">
        <f t="shared" si="3"/>
        <v>4</v>
      </c>
      <c r="C19" s="17">
        <v>7.0000000000000007E-2</v>
      </c>
      <c r="D19" s="18">
        <v>20</v>
      </c>
      <c r="E19" s="55">
        <f t="shared" ca="1" si="0"/>
        <v>-8469.4458048462875</v>
      </c>
      <c r="F19" s="54">
        <f t="shared" ca="1" si="1"/>
        <v>-2681.2096432380285</v>
      </c>
      <c r="G19" s="54">
        <f t="shared" ca="1" si="2"/>
        <v>-5788.2361616082599</v>
      </c>
      <c r="H19" s="54">
        <f ca="1">SUM($F$11:F19)</f>
        <v>-19992.121620262904</v>
      </c>
      <c r="I19" s="54">
        <f ca="1">SUM($G$11:G19)</f>
        <v>-52999.020705259245</v>
      </c>
      <c r="J19" s="54">
        <f t="shared" ca="1" si="4"/>
        <v>80007.878379737085</v>
      </c>
    </row>
    <row r="20" spans="1:10" x14ac:dyDescent="0.3">
      <c r="A20" s="13">
        <f t="shared" si="5"/>
        <v>10</v>
      </c>
      <c r="B20" s="16">
        <f t="shared" si="3"/>
        <v>5</v>
      </c>
      <c r="C20" s="17">
        <v>7.0000000000000007E-2</v>
      </c>
      <c r="D20" s="18">
        <v>20</v>
      </c>
      <c r="E20" s="55">
        <f t="shared" ca="1" si="0"/>
        <v>-8469.4458048462875</v>
      </c>
      <c r="F20" s="54">
        <f t="shared" ca="1" si="1"/>
        <v>-2868.8943182646904</v>
      </c>
      <c r="G20" s="54">
        <f t="shared" ca="1" si="2"/>
        <v>-5600.5514865815976</v>
      </c>
      <c r="H20" s="54">
        <f ca="1">SUM($F$11:F20)</f>
        <v>-22861.015938527595</v>
      </c>
      <c r="I20" s="54">
        <f ca="1">SUM($G$11:G20)</f>
        <v>-58599.572191840845</v>
      </c>
      <c r="J20" s="54">
        <f t="shared" ca="1" si="4"/>
        <v>77138.984061472394</v>
      </c>
    </row>
    <row r="21" spans="1:10" x14ac:dyDescent="0.3">
      <c r="A21" s="13">
        <f t="shared" si="5"/>
        <v>11</v>
      </c>
      <c r="B21" s="16">
        <f t="shared" si="3"/>
        <v>1</v>
      </c>
      <c r="C21" s="17">
        <v>0.08</v>
      </c>
      <c r="D21" s="18">
        <v>15</v>
      </c>
      <c r="E21" s="55">
        <f t="shared" ca="1" si="0"/>
        <v>-9012.112404728723</v>
      </c>
      <c r="F21" s="54">
        <f t="shared" ca="1" si="1"/>
        <v>-2840.9936798109311</v>
      </c>
      <c r="G21" s="54">
        <f t="shared" ca="1" si="2"/>
        <v>-6171.118724917792</v>
      </c>
      <c r="H21" s="54">
        <f ca="1">SUM($F$11:F21)</f>
        <v>-25702.009618338525</v>
      </c>
      <c r="I21" s="54">
        <f ca="1">SUM($G$11:G21)</f>
        <v>-64770.690916758635</v>
      </c>
      <c r="J21" s="54">
        <f t="shared" ca="1" si="4"/>
        <v>74297.990381661468</v>
      </c>
    </row>
    <row r="22" spans="1:10" x14ac:dyDescent="0.3">
      <c r="A22" s="13">
        <f t="shared" si="5"/>
        <v>12</v>
      </c>
      <c r="B22" s="16">
        <f t="shared" si="3"/>
        <v>2</v>
      </c>
      <c r="C22" s="17">
        <v>0.08</v>
      </c>
      <c r="D22" s="18">
        <v>15</v>
      </c>
      <c r="E22" s="55">
        <f t="shared" ca="1" si="0"/>
        <v>-9012.112404728723</v>
      </c>
      <c r="F22" s="54">
        <f t="shared" ca="1" si="1"/>
        <v>-3068.2731741958064</v>
      </c>
      <c r="G22" s="54">
        <f t="shared" ca="1" si="2"/>
        <v>-5943.8392305329162</v>
      </c>
      <c r="H22" s="54">
        <f ca="1">SUM($F$11:F22)</f>
        <v>-28770.28279253433</v>
      </c>
      <c r="I22" s="54">
        <f ca="1">SUM($G$11:G22)</f>
        <v>-70714.530147291545</v>
      </c>
      <c r="J22" s="54">
        <f t="shared" ca="1" si="4"/>
        <v>71229.717207465656</v>
      </c>
    </row>
    <row r="23" spans="1:10" x14ac:dyDescent="0.3">
      <c r="A23" s="13">
        <f t="shared" si="5"/>
        <v>13</v>
      </c>
      <c r="B23" s="16">
        <f t="shared" si="3"/>
        <v>3</v>
      </c>
      <c r="C23" s="17">
        <v>0.08</v>
      </c>
      <c r="D23" s="18">
        <v>15</v>
      </c>
      <c r="E23" s="55">
        <f t="shared" ca="1" si="0"/>
        <v>-9012.112404728723</v>
      </c>
      <c r="F23" s="54">
        <f t="shared" ca="1" si="1"/>
        <v>-3313.7350281314702</v>
      </c>
      <c r="G23" s="54">
        <f t="shared" ca="1" si="2"/>
        <v>-5698.3773765972528</v>
      </c>
      <c r="H23" s="54">
        <f ca="1">SUM($F$11:F23)</f>
        <v>-32084.017820665802</v>
      </c>
      <c r="I23" s="54">
        <f ca="1">SUM($G$11:G23)</f>
        <v>-76412.907523888804</v>
      </c>
      <c r="J23" s="54">
        <f t="shared" ca="1" si="4"/>
        <v>67915.982179334183</v>
      </c>
    </row>
    <row r="24" spans="1:10" x14ac:dyDescent="0.3">
      <c r="A24" s="13">
        <f t="shared" si="5"/>
        <v>14</v>
      </c>
      <c r="B24" s="16">
        <f t="shared" si="3"/>
        <v>4</v>
      </c>
      <c r="C24" s="17">
        <v>0.08</v>
      </c>
      <c r="D24" s="18">
        <v>15</v>
      </c>
      <c r="E24" s="55">
        <f t="shared" ca="1" si="0"/>
        <v>-9012.112404728723</v>
      </c>
      <c r="F24" s="54">
        <f t="shared" ca="1" si="1"/>
        <v>-3578.8338303819883</v>
      </c>
      <c r="G24" s="54">
        <f t="shared" ca="1" si="2"/>
        <v>-5433.2785743467357</v>
      </c>
      <c r="H24" s="54">
        <f ca="1">SUM($F$11:F24)</f>
        <v>-35662.851651047793</v>
      </c>
      <c r="I24" s="54">
        <f ca="1">SUM($G$11:G24)</f>
        <v>-81846.186098235543</v>
      </c>
      <c r="J24" s="54">
        <f t="shared" ca="1" si="4"/>
        <v>64337.148348952192</v>
      </c>
    </row>
    <row r="25" spans="1:10" x14ac:dyDescent="0.3">
      <c r="A25" s="13">
        <f t="shared" si="5"/>
        <v>15</v>
      </c>
      <c r="B25" s="16">
        <f t="shared" si="3"/>
        <v>5</v>
      </c>
      <c r="C25" s="17">
        <v>0.08</v>
      </c>
      <c r="D25" s="18">
        <v>15</v>
      </c>
      <c r="E25" s="55">
        <f t="shared" ca="1" si="0"/>
        <v>-9012.112404728723</v>
      </c>
      <c r="F25" s="54">
        <f t="shared" ca="1" si="1"/>
        <v>-3865.140536812547</v>
      </c>
      <c r="G25" s="54">
        <f t="shared" ca="1" si="2"/>
        <v>-5146.9718679161761</v>
      </c>
      <c r="H25" s="54">
        <f ca="1">SUM($F$11:F25)</f>
        <v>-39527.992187860342</v>
      </c>
      <c r="I25" s="54">
        <f ca="1">SUM($G$11:G25)</f>
        <v>-86993.157966151717</v>
      </c>
      <c r="J25" s="54">
        <f t="shared" ca="1" si="4"/>
        <v>60472.007812139644</v>
      </c>
    </row>
    <row r="26" spans="1:10" x14ac:dyDescent="0.3">
      <c r="A26" s="13">
        <f t="shared" si="5"/>
        <v>16</v>
      </c>
      <c r="B26" s="16">
        <f t="shared" si="3"/>
        <v>1</v>
      </c>
      <c r="C26" s="17">
        <v>7.0000000000000007E-2</v>
      </c>
      <c r="D26" s="18">
        <v>10</v>
      </c>
      <c r="E26" s="55">
        <f t="shared" ca="1" si="0"/>
        <v>-8609.8534572021326</v>
      </c>
      <c r="F26" s="54">
        <f t="shared" ca="1" si="1"/>
        <v>-4376.812910352357</v>
      </c>
      <c r="G26" s="54">
        <f t="shared" ca="1" si="2"/>
        <v>-4233.0405468497756</v>
      </c>
      <c r="H26" s="54">
        <f ca="1">SUM($F$11:F26)</f>
        <v>-43904.805098212702</v>
      </c>
      <c r="I26" s="54">
        <f ca="1">SUM($G$11:G26)</f>
        <v>-91226.198513001495</v>
      </c>
      <c r="J26" s="54">
        <f t="shared" ca="1" si="4"/>
        <v>56095.194901787283</v>
      </c>
    </row>
    <row r="27" spans="1:10" x14ac:dyDescent="0.3">
      <c r="A27" s="13">
        <f t="shared" si="5"/>
        <v>17</v>
      </c>
      <c r="B27" s="16">
        <f t="shared" si="3"/>
        <v>2</v>
      </c>
      <c r="C27" s="17">
        <v>7.0000000000000007E-2</v>
      </c>
      <c r="D27" s="18">
        <v>10</v>
      </c>
      <c r="E27" s="55">
        <f t="shared" ca="1" si="0"/>
        <v>-8609.8534572021326</v>
      </c>
      <c r="F27" s="54">
        <f t="shared" ca="1" si="1"/>
        <v>-4683.1898140770227</v>
      </c>
      <c r="G27" s="54">
        <f t="shared" ca="1" si="2"/>
        <v>-3926.6636431251109</v>
      </c>
      <c r="H27" s="54">
        <f ca="1">SUM($F$11:F27)</f>
        <v>-48587.994912289723</v>
      </c>
      <c r="I27" s="54">
        <f ca="1">SUM($G$11:G27)</f>
        <v>-95152.862156126605</v>
      </c>
      <c r="J27" s="54">
        <f t="shared" ca="1" si="4"/>
        <v>51412.005087710262</v>
      </c>
    </row>
    <row r="28" spans="1:10" x14ac:dyDescent="0.3">
      <c r="A28" s="13">
        <f t="shared" si="5"/>
        <v>18</v>
      </c>
      <c r="B28" s="16">
        <f t="shared" si="3"/>
        <v>3</v>
      </c>
      <c r="C28" s="17">
        <v>7.0000000000000007E-2</v>
      </c>
      <c r="D28" s="18">
        <v>10</v>
      </c>
      <c r="E28" s="55">
        <f t="shared" ca="1" si="0"/>
        <v>-8609.8534572021326</v>
      </c>
      <c r="F28" s="54">
        <f t="shared" ca="1" si="1"/>
        <v>-5011.0131010624136</v>
      </c>
      <c r="G28" s="54">
        <f t="shared" ca="1" si="2"/>
        <v>-3598.840356139719</v>
      </c>
      <c r="H28" s="54">
        <f ca="1">SUM($F$11:F28)</f>
        <v>-53599.008013352141</v>
      </c>
      <c r="I28" s="54">
        <f ca="1">SUM($G$11:G28)</f>
        <v>-98751.702512266318</v>
      </c>
      <c r="J28" s="54">
        <f t="shared" ca="1" si="4"/>
        <v>46400.991986647845</v>
      </c>
    </row>
    <row r="29" spans="1:10" x14ac:dyDescent="0.3">
      <c r="A29" s="13">
        <f t="shared" si="5"/>
        <v>19</v>
      </c>
      <c r="B29" s="16">
        <f t="shared" si="3"/>
        <v>4</v>
      </c>
      <c r="C29" s="17">
        <v>7.0000000000000007E-2</v>
      </c>
      <c r="D29" s="18">
        <v>10</v>
      </c>
      <c r="E29" s="55">
        <f t="shared" ca="1" si="0"/>
        <v>-8609.8534572021326</v>
      </c>
      <c r="F29" s="54">
        <f t="shared" ca="1" si="1"/>
        <v>-5361.7840181367828</v>
      </c>
      <c r="G29" s="54">
        <f t="shared" ca="1" si="2"/>
        <v>-3248.0694390653498</v>
      </c>
      <c r="H29" s="54">
        <f ca="1">SUM($F$11:F29)</f>
        <v>-58960.79203148892</v>
      </c>
      <c r="I29" s="54">
        <f ca="1">SUM($G$11:G29)</f>
        <v>-101999.77195133167</v>
      </c>
      <c r="J29" s="54">
        <f t="shared" ca="1" si="4"/>
        <v>41039.207968511066</v>
      </c>
    </row>
    <row r="30" spans="1:10" x14ac:dyDescent="0.3">
      <c r="A30" s="13">
        <f t="shared" si="5"/>
        <v>20</v>
      </c>
      <c r="B30" s="16">
        <f t="shared" si="3"/>
        <v>5</v>
      </c>
      <c r="C30" s="17">
        <v>7.0000000000000007E-2</v>
      </c>
      <c r="D30" s="18">
        <v>10</v>
      </c>
      <c r="E30" s="55">
        <f t="shared" ca="1" si="0"/>
        <v>-8609.8534572021326</v>
      </c>
      <c r="F30" s="54">
        <f t="shared" ca="1" si="1"/>
        <v>-5737.1088994063575</v>
      </c>
      <c r="G30" s="54">
        <f t="shared" ca="1" si="2"/>
        <v>-2872.7445577957756</v>
      </c>
      <c r="H30" s="54">
        <f ca="1">SUM($F$11:F30)</f>
        <v>-64697.900930895281</v>
      </c>
      <c r="I30" s="54">
        <f ca="1">SUM($G$11:G30)</f>
        <v>-104872.51650912744</v>
      </c>
      <c r="J30" s="54">
        <f t="shared" ca="1" si="4"/>
        <v>35302.099069104705</v>
      </c>
    </row>
    <row r="31" spans="1:10" x14ac:dyDescent="0.3">
      <c r="A31" s="13">
        <f t="shared" si="5"/>
        <v>21</v>
      </c>
      <c r="B31" s="16">
        <f t="shared" si="3"/>
        <v>1</v>
      </c>
      <c r="C31" s="17">
        <v>0.06</v>
      </c>
      <c r="D31" s="18">
        <v>5</v>
      </c>
      <c r="E31" s="55">
        <f t="shared" ca="1" si="0"/>
        <v>-8380.5912466707068</v>
      </c>
      <c r="F31" s="54">
        <f t="shared" ca="1" si="1"/>
        <v>-6262.4653025244252</v>
      </c>
      <c r="G31" s="54">
        <f t="shared" ca="1" si="2"/>
        <v>-2118.1259441462821</v>
      </c>
      <c r="H31" s="54">
        <f ca="1">SUM($F$11:F31)</f>
        <v>-70960.3662334197</v>
      </c>
      <c r="I31" s="54">
        <f ca="1">SUM($G$11:G31)</f>
        <v>-106990.64245327371</v>
      </c>
      <c r="J31" s="54">
        <f t="shared" ca="1" si="4"/>
        <v>29039.633766580278</v>
      </c>
    </row>
    <row r="32" spans="1:10" x14ac:dyDescent="0.3">
      <c r="A32" s="13">
        <f t="shared" si="5"/>
        <v>22</v>
      </c>
      <c r="B32" s="16">
        <f t="shared" si="3"/>
        <v>2</v>
      </c>
      <c r="C32" s="17">
        <v>0.06</v>
      </c>
      <c r="D32" s="18">
        <v>5</v>
      </c>
      <c r="E32" s="55">
        <f t="shared" ca="1" si="0"/>
        <v>-8380.5912466707068</v>
      </c>
      <c r="F32" s="54">
        <f t="shared" ca="1" si="1"/>
        <v>-6638.2132206758906</v>
      </c>
      <c r="G32" s="54">
        <f t="shared" ca="1" si="2"/>
        <v>-1742.3780259948167</v>
      </c>
      <c r="H32" s="54">
        <f ca="1">SUM($F$11:F32)</f>
        <v>-77598.579454095598</v>
      </c>
      <c r="I32" s="54">
        <f ca="1">SUM($G$11:G32)</f>
        <v>-108733.02047926853</v>
      </c>
      <c r="J32" s="54">
        <f t="shared" ca="1" si="4"/>
        <v>22401.420545904388</v>
      </c>
    </row>
    <row r="33" spans="1:10" x14ac:dyDescent="0.3">
      <c r="A33" s="13">
        <f t="shared" si="5"/>
        <v>23</v>
      </c>
      <c r="B33" s="16">
        <f t="shared" si="3"/>
        <v>3</v>
      </c>
      <c r="C33" s="17">
        <v>0.06</v>
      </c>
      <c r="D33" s="18">
        <v>5</v>
      </c>
      <c r="E33" s="55">
        <f t="shared" ca="1" si="0"/>
        <v>-8380.5912466707068</v>
      </c>
      <c r="F33" s="54">
        <f t="shared" ca="1" si="1"/>
        <v>-7036.5060139164434</v>
      </c>
      <c r="G33" s="54">
        <f t="shared" ca="1" si="2"/>
        <v>-1344.085232754263</v>
      </c>
      <c r="H33" s="54">
        <f ca="1">SUM($F$11:F33)</f>
        <v>-84635.085468012039</v>
      </c>
      <c r="I33" s="54">
        <f ca="1">SUM($G$11:G33)</f>
        <v>-110077.10571202279</v>
      </c>
      <c r="J33" s="54">
        <f t="shared" ca="1" si="4"/>
        <v>15364.914531987944</v>
      </c>
    </row>
    <row r="34" spans="1:10" x14ac:dyDescent="0.3">
      <c r="A34" s="13">
        <f t="shared" si="5"/>
        <v>24</v>
      </c>
      <c r="B34" s="16">
        <f t="shared" si="3"/>
        <v>4</v>
      </c>
      <c r="C34" s="17">
        <v>0.06</v>
      </c>
      <c r="D34" s="18">
        <v>5</v>
      </c>
      <c r="E34" s="55">
        <f t="shared" ca="1" si="0"/>
        <v>-8380.5912466707068</v>
      </c>
      <c r="F34" s="54">
        <f t="shared" ca="1" si="1"/>
        <v>-7458.6963747514301</v>
      </c>
      <c r="G34" s="54">
        <f t="shared" ca="1" si="2"/>
        <v>-921.89487191927662</v>
      </c>
      <c r="H34" s="54">
        <f ca="1">SUM($F$11:F34)</f>
        <v>-92093.781842763463</v>
      </c>
      <c r="I34" s="54">
        <f ca="1">SUM($G$11:G34)</f>
        <v>-110999.00058394206</v>
      </c>
      <c r="J34" s="54">
        <f t="shared" ca="1" si="4"/>
        <v>7906.2181572365143</v>
      </c>
    </row>
    <row r="35" spans="1:10" x14ac:dyDescent="0.3">
      <c r="A35" s="13">
        <f t="shared" si="5"/>
        <v>25</v>
      </c>
      <c r="B35" s="16">
        <f t="shared" si="3"/>
        <v>5</v>
      </c>
      <c r="C35" s="17">
        <v>0.06</v>
      </c>
      <c r="D35" s="18">
        <v>5</v>
      </c>
      <c r="E35" s="55">
        <f t="shared" ca="1" si="0"/>
        <v>-8380.5912466707068</v>
      </c>
      <c r="F35" s="54">
        <f t="shared" ca="1" si="1"/>
        <v>-7906.2181572365153</v>
      </c>
      <c r="G35" s="54">
        <f t="shared" ca="1" si="2"/>
        <v>-474.37308943419089</v>
      </c>
      <c r="H35" s="54">
        <f ca="1">SUM($F$11:F35)</f>
        <v>-99999.999999999971</v>
      </c>
      <c r="I35" s="54">
        <f ca="1">SUM($G$11:G35)</f>
        <v>-111473.37367337625</v>
      </c>
      <c r="J35" s="54">
        <f t="shared" ca="1" si="4"/>
        <v>0</v>
      </c>
    </row>
    <row r="36" spans="1:10" x14ac:dyDescent="0.3">
      <c r="A36" s="13" t="str">
        <f t="shared" si="5"/>
        <v/>
      </c>
      <c r="B36" s="16" t="str">
        <f t="shared" si="3"/>
        <v/>
      </c>
    </row>
    <row r="37" spans="1:10" x14ac:dyDescent="0.3">
      <c r="A37" s="13" t="str">
        <f t="shared" si="5"/>
        <v/>
      </c>
      <c r="B37" s="16" t="str">
        <f t="shared" si="3"/>
        <v/>
      </c>
    </row>
    <row r="38" spans="1:10" x14ac:dyDescent="0.3">
      <c r="A38" s="13" t="str">
        <f t="shared" si="5"/>
        <v/>
      </c>
      <c r="B38" s="16" t="str">
        <f t="shared" si="3"/>
        <v/>
      </c>
    </row>
    <row r="39" spans="1:10" x14ac:dyDescent="0.3">
      <c r="A39" s="13" t="str">
        <f t="shared" si="5"/>
        <v/>
      </c>
      <c r="B39" s="16" t="str">
        <f t="shared" si="3"/>
        <v/>
      </c>
    </row>
    <row r="40" spans="1:10" x14ac:dyDescent="0.3">
      <c r="A40" s="13" t="str">
        <f t="shared" si="5"/>
        <v/>
      </c>
      <c r="B40" s="16" t="str">
        <f t="shared" si="3"/>
        <v/>
      </c>
    </row>
    <row r="41" spans="1:10" x14ac:dyDescent="0.3">
      <c r="A41" s="13" t="str">
        <f t="shared" si="5"/>
        <v/>
      </c>
      <c r="B41" s="16" t="str">
        <f t="shared" si="3"/>
        <v/>
      </c>
    </row>
    <row r="42" spans="1:10" x14ac:dyDescent="0.3">
      <c r="A42" s="13" t="str">
        <f t="shared" si="5"/>
        <v/>
      </c>
      <c r="B42" s="16" t="str">
        <f t="shared" si="3"/>
        <v/>
      </c>
    </row>
    <row r="43" spans="1:10" x14ac:dyDescent="0.3">
      <c r="A43" s="13" t="str">
        <f t="shared" si="5"/>
        <v/>
      </c>
      <c r="B43" s="16" t="str">
        <f t="shared" si="3"/>
        <v/>
      </c>
    </row>
    <row r="44" spans="1:10" x14ac:dyDescent="0.3">
      <c r="A44" s="13" t="str">
        <f t="shared" si="5"/>
        <v/>
      </c>
      <c r="B44" s="16" t="str">
        <f t="shared" si="3"/>
        <v/>
      </c>
    </row>
    <row r="45" spans="1:10" x14ac:dyDescent="0.3">
      <c r="A45" s="13" t="str">
        <f t="shared" si="5"/>
        <v/>
      </c>
      <c r="B45" s="16" t="str">
        <f t="shared" si="3"/>
        <v/>
      </c>
    </row>
    <row r="46" spans="1:10" x14ac:dyDescent="0.3">
      <c r="A46" s="13" t="str">
        <f t="shared" si="5"/>
        <v/>
      </c>
      <c r="B46" s="16" t="str">
        <f t="shared" si="3"/>
        <v/>
      </c>
    </row>
    <row r="47" spans="1:10" x14ac:dyDescent="0.3">
      <c r="A47" s="13" t="str">
        <f t="shared" si="5"/>
        <v/>
      </c>
      <c r="B47" s="16" t="str">
        <f t="shared" si="3"/>
        <v/>
      </c>
    </row>
    <row r="48" spans="1:10" x14ac:dyDescent="0.3">
      <c r="A48" s="13" t="str">
        <f t="shared" si="5"/>
        <v/>
      </c>
      <c r="B48" s="16" t="str">
        <f t="shared" si="3"/>
        <v/>
      </c>
    </row>
    <row r="49" spans="1:2" x14ac:dyDescent="0.3">
      <c r="A49" s="13" t="str">
        <f t="shared" si="5"/>
        <v/>
      </c>
      <c r="B49" s="16" t="str">
        <f t="shared" si="3"/>
        <v/>
      </c>
    </row>
    <row r="50" spans="1:2" x14ac:dyDescent="0.3">
      <c r="A50" s="13" t="str">
        <f t="shared" si="5"/>
        <v/>
      </c>
      <c r="B50" s="16" t="str">
        <f t="shared" si="3"/>
        <v/>
      </c>
    </row>
    <row r="51" spans="1:2" x14ac:dyDescent="0.3">
      <c r="A51" s="13" t="str">
        <f t="shared" si="5"/>
        <v/>
      </c>
      <c r="B51" s="16" t="str">
        <f t="shared" si="3"/>
        <v/>
      </c>
    </row>
    <row r="52" spans="1:2" x14ac:dyDescent="0.3">
      <c r="A52" s="13" t="str">
        <f t="shared" si="5"/>
        <v/>
      </c>
      <c r="B52" s="16" t="str">
        <f t="shared" si="3"/>
        <v/>
      </c>
    </row>
    <row r="53" spans="1:2" x14ac:dyDescent="0.3">
      <c r="A53" s="13" t="str">
        <f t="shared" si="5"/>
        <v/>
      </c>
      <c r="B53" s="16" t="str">
        <f t="shared" si="3"/>
        <v/>
      </c>
    </row>
    <row r="54" spans="1:2" x14ac:dyDescent="0.3">
      <c r="A54" s="13" t="str">
        <f t="shared" si="5"/>
        <v/>
      </c>
      <c r="B54" s="16" t="str">
        <f t="shared" si="3"/>
        <v/>
      </c>
    </row>
    <row r="55" spans="1:2" x14ac:dyDescent="0.3">
      <c r="A55" s="13" t="str">
        <f t="shared" si="5"/>
        <v/>
      </c>
      <c r="B55" s="16" t="str">
        <f t="shared" si="3"/>
        <v/>
      </c>
    </row>
    <row r="56" spans="1:2" x14ac:dyDescent="0.3">
      <c r="A56" s="13" t="str">
        <f t="shared" si="5"/>
        <v/>
      </c>
      <c r="B56" s="16" t="str">
        <f t="shared" si="3"/>
        <v/>
      </c>
    </row>
    <row r="57" spans="1:2" x14ac:dyDescent="0.3">
      <c r="A57" s="13" t="str">
        <f t="shared" si="5"/>
        <v/>
      </c>
      <c r="B57" s="16" t="str">
        <f t="shared" si="3"/>
        <v/>
      </c>
    </row>
    <row r="58" spans="1:2" x14ac:dyDescent="0.3">
      <c r="A58" s="13" t="str">
        <f t="shared" si="5"/>
        <v/>
      </c>
      <c r="B58" s="16" t="str">
        <f t="shared" si="3"/>
        <v/>
      </c>
    </row>
    <row r="59" spans="1:2" x14ac:dyDescent="0.3">
      <c r="A59" s="13" t="str">
        <f t="shared" si="5"/>
        <v/>
      </c>
      <c r="B59" s="16" t="str">
        <f t="shared" si="3"/>
        <v/>
      </c>
    </row>
    <row r="60" spans="1:2" x14ac:dyDescent="0.3">
      <c r="A60" s="13" t="str">
        <f t="shared" si="5"/>
        <v/>
      </c>
      <c r="B60" s="16" t="str">
        <f t="shared" si="3"/>
        <v/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16"/>
  <sheetViews>
    <sheetView workbookViewId="0">
      <selection activeCell="A16" sqref="A16"/>
    </sheetView>
  </sheetViews>
  <sheetFormatPr defaultColWidth="10.140625" defaultRowHeight="15.75" x14ac:dyDescent="0.25"/>
  <cols>
    <col min="1" max="1" width="24.140625" style="21" bestFit="1" customWidth="1"/>
    <col min="2" max="4" width="10.140625" style="21"/>
    <col min="5" max="5" width="12.140625" style="21" bestFit="1" customWidth="1"/>
    <col min="6" max="8" width="10.140625" style="21"/>
    <col min="9" max="9" width="13" style="21" bestFit="1" customWidth="1"/>
    <col min="10" max="12" width="10.140625" style="21"/>
    <col min="13" max="13" width="12.5703125" style="21" bestFit="1" customWidth="1"/>
    <col min="14" max="16" width="10.140625" style="21"/>
    <col min="17" max="17" width="12.5703125" style="21" bestFit="1" customWidth="1"/>
    <col min="18" max="16384" width="10.140625" style="21"/>
  </cols>
  <sheetData>
    <row r="1" spans="1:18" x14ac:dyDescent="0.25">
      <c r="A1" s="19"/>
      <c r="B1" s="20" t="s">
        <v>50</v>
      </c>
      <c r="C1" s="20" t="s">
        <v>51</v>
      </c>
      <c r="D1" s="20" t="s">
        <v>1</v>
      </c>
      <c r="E1" s="20" t="s">
        <v>52</v>
      </c>
      <c r="F1" s="20" t="s">
        <v>53</v>
      </c>
      <c r="G1" s="20" t="s">
        <v>54</v>
      </c>
      <c r="H1" s="20" t="s">
        <v>55</v>
      </c>
      <c r="I1" s="20" t="s">
        <v>56</v>
      </c>
      <c r="J1" s="20" t="s">
        <v>57</v>
      </c>
      <c r="K1" s="20" t="s">
        <v>58</v>
      </c>
      <c r="L1" s="20" t="s">
        <v>59</v>
      </c>
      <c r="M1" s="20" t="s">
        <v>60</v>
      </c>
      <c r="N1" s="20" t="s">
        <v>61</v>
      </c>
      <c r="O1" s="20" t="s">
        <v>62</v>
      </c>
      <c r="P1" s="20" t="s">
        <v>63</v>
      </c>
      <c r="Q1" s="20" t="s">
        <v>64</v>
      </c>
      <c r="R1" s="20" t="s">
        <v>65</v>
      </c>
    </row>
    <row r="2" spans="1:18" ht="21" customHeight="1" x14ac:dyDescent="0.25">
      <c r="A2" s="22" t="s">
        <v>44</v>
      </c>
      <c r="B2" s="23"/>
      <c r="C2" s="23"/>
      <c r="D2" s="23"/>
      <c r="E2" s="24"/>
      <c r="F2" s="23"/>
      <c r="G2" s="23"/>
      <c r="H2" s="23"/>
      <c r="I2" s="24"/>
      <c r="J2" s="23"/>
      <c r="K2" s="23"/>
      <c r="L2" s="23"/>
      <c r="M2" s="24"/>
      <c r="N2" s="23"/>
      <c r="O2" s="23"/>
      <c r="P2" s="23"/>
      <c r="Q2" s="24"/>
      <c r="R2" s="24"/>
    </row>
    <row r="3" spans="1:18" x14ac:dyDescent="0.25">
      <c r="A3" s="25" t="s">
        <v>45</v>
      </c>
      <c r="B3" s="26">
        <v>23500</v>
      </c>
      <c r="C3" s="26">
        <v>23000</v>
      </c>
      <c r="D3" s="26">
        <v>24000</v>
      </c>
      <c r="E3" s="27">
        <f>SUM(B3:D3)</f>
        <v>70500</v>
      </c>
      <c r="F3" s="26">
        <v>25100</v>
      </c>
      <c r="G3" s="26">
        <v>25000</v>
      </c>
      <c r="H3" s="26">
        <v>25400</v>
      </c>
      <c r="I3" s="27">
        <f>SUM(F3:H3)</f>
        <v>75500</v>
      </c>
      <c r="J3" s="26">
        <v>26000</v>
      </c>
      <c r="K3" s="26">
        <v>24000</v>
      </c>
      <c r="L3" s="26">
        <v>24000</v>
      </c>
      <c r="M3" s="27">
        <f>SUM(J3:L3)</f>
        <v>74000</v>
      </c>
      <c r="N3" s="26">
        <v>26000</v>
      </c>
      <c r="O3" s="26">
        <v>24000</v>
      </c>
      <c r="P3" s="26">
        <v>24000</v>
      </c>
      <c r="Q3" s="27">
        <f>SUM(N3:P3)</f>
        <v>74000</v>
      </c>
      <c r="R3" s="27">
        <f>SUM(Q3,M3,I3,E3)</f>
        <v>294000</v>
      </c>
    </row>
    <row r="4" spans="1:18" x14ac:dyDescent="0.25">
      <c r="A4" s="25" t="s">
        <v>46</v>
      </c>
      <c r="B4" s="26">
        <v>28750</v>
      </c>
      <c r="C4" s="26">
        <v>27800</v>
      </c>
      <c r="D4" s="26">
        <v>29500</v>
      </c>
      <c r="E4" s="27">
        <f>SUM(B4:D4)</f>
        <v>86050</v>
      </c>
      <c r="F4" s="26">
        <v>31000</v>
      </c>
      <c r="G4" s="26">
        <v>30500</v>
      </c>
      <c r="H4" s="26">
        <v>30000</v>
      </c>
      <c r="I4" s="27">
        <f>SUM(F4:H4)</f>
        <v>91500</v>
      </c>
      <c r="J4" s="26">
        <v>31000</v>
      </c>
      <c r="K4" s="26">
        <v>29500</v>
      </c>
      <c r="L4" s="26">
        <v>29500</v>
      </c>
      <c r="M4" s="27">
        <f>SUM(J4:L4)</f>
        <v>90000</v>
      </c>
      <c r="N4" s="26">
        <v>32000</v>
      </c>
      <c r="O4" s="26">
        <v>29500</v>
      </c>
      <c r="P4" s="26">
        <v>29500</v>
      </c>
      <c r="Q4" s="27">
        <f>SUM(N4:P4)</f>
        <v>91000</v>
      </c>
      <c r="R4" s="27">
        <f>SUM(Q4,M4,I4,E4)</f>
        <v>358550</v>
      </c>
    </row>
    <row r="5" spans="1:18" x14ac:dyDescent="0.25">
      <c r="A5" s="25" t="s">
        <v>47</v>
      </c>
      <c r="B5" s="26">
        <v>24400</v>
      </c>
      <c r="C5" s="26">
        <v>24000</v>
      </c>
      <c r="D5" s="26">
        <v>25250</v>
      </c>
      <c r="E5" s="27">
        <f>SUM(B5:D5)</f>
        <v>73650</v>
      </c>
      <c r="F5" s="26">
        <v>26600</v>
      </c>
      <c r="G5" s="26">
        <v>27000</v>
      </c>
      <c r="H5" s="26">
        <v>26750</v>
      </c>
      <c r="I5" s="27">
        <f>SUM(F5:H5)</f>
        <v>80350</v>
      </c>
      <c r="J5" s="26">
        <v>27000</v>
      </c>
      <c r="K5" s="26">
        <v>25250</v>
      </c>
      <c r="L5" s="26">
        <v>25250</v>
      </c>
      <c r="M5" s="27">
        <f>SUM(J5:L5)</f>
        <v>77500</v>
      </c>
      <c r="N5" s="26">
        <v>28000</v>
      </c>
      <c r="O5" s="26">
        <v>25250</v>
      </c>
      <c r="P5" s="26">
        <v>25250</v>
      </c>
      <c r="Q5" s="27">
        <f>SUM(N5:P5)</f>
        <v>78500</v>
      </c>
      <c r="R5" s="27">
        <f>SUM(Q5,M5,I5,E5)</f>
        <v>310000</v>
      </c>
    </row>
    <row r="6" spans="1:18" x14ac:dyDescent="0.25">
      <c r="A6" s="19" t="s">
        <v>48</v>
      </c>
      <c r="B6" s="27">
        <f>SUM(B3:B5)</f>
        <v>76650</v>
      </c>
      <c r="C6" s="27">
        <f>SUM(C3:C5)</f>
        <v>74800</v>
      </c>
      <c r="D6" s="27">
        <f>SUM(D3:D5)</f>
        <v>78750</v>
      </c>
      <c r="E6" s="27">
        <f>SUM(B6:D6)</f>
        <v>230200</v>
      </c>
      <c r="F6" s="27">
        <f>SUM(F3:F5)</f>
        <v>82700</v>
      </c>
      <c r="G6" s="27">
        <f>SUM(G3:G5)</f>
        <v>82500</v>
      </c>
      <c r="H6" s="27">
        <f>SUM(H3:H5)</f>
        <v>82150</v>
      </c>
      <c r="I6" s="27">
        <f>SUM(F6:H6)</f>
        <v>247350</v>
      </c>
      <c r="J6" s="27">
        <f>SUM(J3:J5)</f>
        <v>84000</v>
      </c>
      <c r="K6" s="27">
        <f>SUM(K3:K5)</f>
        <v>78750</v>
      </c>
      <c r="L6" s="27">
        <f>SUM(L3:L5)</f>
        <v>78750</v>
      </c>
      <c r="M6" s="27">
        <f>SUM(J6:L6)</f>
        <v>241500</v>
      </c>
      <c r="N6" s="27">
        <f>SUM(N3:N5)</f>
        <v>86000</v>
      </c>
      <c r="O6" s="27">
        <f>SUM(O3:O5)</f>
        <v>78750</v>
      </c>
      <c r="P6" s="27">
        <f>SUM(P3:P5)</f>
        <v>78750</v>
      </c>
      <c r="Q6" s="27">
        <f>SUM(N6:P6)</f>
        <v>243500</v>
      </c>
      <c r="R6" s="27">
        <f>SUM(Q6,M6,I6,E6)</f>
        <v>962550</v>
      </c>
    </row>
    <row r="7" spans="1:18" ht="21" customHeight="1" x14ac:dyDescent="0.25">
      <c r="A7" s="22" t="s">
        <v>67</v>
      </c>
      <c r="B7" s="23"/>
      <c r="C7" s="23"/>
      <c r="D7" s="23"/>
      <c r="E7" s="24"/>
      <c r="F7" s="23"/>
      <c r="G7" s="23"/>
      <c r="H7" s="23"/>
      <c r="I7" s="24"/>
      <c r="J7" s="23"/>
      <c r="K7" s="23"/>
      <c r="L7" s="23"/>
      <c r="M7" s="24"/>
      <c r="N7" s="23"/>
      <c r="O7" s="23"/>
      <c r="P7" s="23"/>
      <c r="Q7" s="24"/>
      <c r="R7" s="24"/>
    </row>
    <row r="8" spans="1:18" x14ac:dyDescent="0.25">
      <c r="A8" s="25" t="s">
        <v>36</v>
      </c>
      <c r="B8" s="26">
        <f>B6*0.08</f>
        <v>6132</v>
      </c>
      <c r="C8" s="26">
        <f>C6*0.08</f>
        <v>5984</v>
      </c>
      <c r="D8" s="26">
        <v>6700</v>
      </c>
      <c r="E8" s="27">
        <f t="shared" ref="E8:E16" si="0">SUM(B8:D8)</f>
        <v>18816</v>
      </c>
      <c r="F8" s="26">
        <f t="shared" ref="F8:K8" si="1">F6*0.08</f>
        <v>6616</v>
      </c>
      <c r="G8" s="26">
        <f t="shared" si="1"/>
        <v>6600</v>
      </c>
      <c r="H8" s="26">
        <f t="shared" si="1"/>
        <v>6572</v>
      </c>
      <c r="I8" s="27">
        <f t="shared" ref="I8:I16" si="2">SUM(F8:H8)</f>
        <v>19788</v>
      </c>
      <c r="J8" s="26">
        <f t="shared" si="1"/>
        <v>6720</v>
      </c>
      <c r="K8" s="26">
        <f t="shared" si="1"/>
        <v>6300</v>
      </c>
      <c r="L8" s="26">
        <f>L6*0.08</f>
        <v>6300</v>
      </c>
      <c r="M8" s="27">
        <f t="shared" ref="M8:M16" si="3">SUM(J8:L8)</f>
        <v>19320</v>
      </c>
      <c r="N8" s="26">
        <f>N6*0.08</f>
        <v>6880</v>
      </c>
      <c r="O8" s="26">
        <f>O6*0.08</f>
        <v>6300</v>
      </c>
      <c r="P8" s="26">
        <f>P6*0.08</f>
        <v>6300</v>
      </c>
      <c r="Q8" s="27">
        <f t="shared" ref="Q8:Q16" si="4">SUM(N8:P8)</f>
        <v>19480</v>
      </c>
      <c r="R8" s="27">
        <f t="shared" ref="R8:R16" si="5">SUM(Q8,M8,I8,E8)</f>
        <v>77404</v>
      </c>
    </row>
    <row r="9" spans="1:18" x14ac:dyDescent="0.25">
      <c r="A9" s="25" t="s">
        <v>37</v>
      </c>
      <c r="B9" s="26">
        <v>4600</v>
      </c>
      <c r="C9" s="26">
        <v>4200</v>
      </c>
      <c r="D9" s="26">
        <v>5200</v>
      </c>
      <c r="E9" s="27">
        <f t="shared" si="0"/>
        <v>14000</v>
      </c>
      <c r="F9" s="26">
        <v>5000</v>
      </c>
      <c r="G9" s="26">
        <v>5500</v>
      </c>
      <c r="H9" s="26">
        <v>5250</v>
      </c>
      <c r="I9" s="27">
        <f t="shared" si="2"/>
        <v>15750</v>
      </c>
      <c r="J9" s="26">
        <v>5500</v>
      </c>
      <c r="K9" s="26">
        <v>5200</v>
      </c>
      <c r="L9" s="26">
        <v>5200</v>
      </c>
      <c r="M9" s="27">
        <f t="shared" si="3"/>
        <v>15900</v>
      </c>
      <c r="N9" s="26">
        <v>4500</v>
      </c>
      <c r="O9" s="26">
        <v>5200</v>
      </c>
      <c r="P9" s="26">
        <v>5200</v>
      </c>
      <c r="Q9" s="27">
        <f t="shared" si="4"/>
        <v>14900</v>
      </c>
      <c r="R9" s="27">
        <f t="shared" si="5"/>
        <v>60550</v>
      </c>
    </row>
    <row r="10" spans="1:18" x14ac:dyDescent="0.25">
      <c r="A10" s="25" t="s">
        <v>38</v>
      </c>
      <c r="B10" s="26">
        <v>2100</v>
      </c>
      <c r="C10" s="26">
        <v>2100</v>
      </c>
      <c r="D10" s="26">
        <v>2100</v>
      </c>
      <c r="E10" s="27">
        <f t="shared" si="0"/>
        <v>6300</v>
      </c>
      <c r="F10" s="26">
        <v>2100</v>
      </c>
      <c r="G10" s="26">
        <v>2100</v>
      </c>
      <c r="H10" s="26">
        <v>2100</v>
      </c>
      <c r="I10" s="27">
        <f t="shared" si="2"/>
        <v>6300</v>
      </c>
      <c r="J10" s="26">
        <v>2100</v>
      </c>
      <c r="K10" s="26">
        <v>2100</v>
      </c>
      <c r="L10" s="26">
        <v>2100</v>
      </c>
      <c r="M10" s="27">
        <f t="shared" si="3"/>
        <v>6300</v>
      </c>
      <c r="N10" s="26">
        <v>2100</v>
      </c>
      <c r="O10" s="26">
        <v>2100</v>
      </c>
      <c r="P10" s="26">
        <v>2100</v>
      </c>
      <c r="Q10" s="27">
        <f t="shared" si="4"/>
        <v>6300</v>
      </c>
      <c r="R10" s="27">
        <f t="shared" si="5"/>
        <v>25200</v>
      </c>
    </row>
    <row r="11" spans="1:18" x14ac:dyDescent="0.25">
      <c r="A11" s="25" t="s">
        <v>42</v>
      </c>
      <c r="B11" s="26">
        <v>1300</v>
      </c>
      <c r="C11" s="26">
        <v>1200</v>
      </c>
      <c r="D11" s="26">
        <v>1400</v>
      </c>
      <c r="E11" s="27">
        <f t="shared" si="0"/>
        <v>3900</v>
      </c>
      <c r="F11" s="26">
        <v>1300</v>
      </c>
      <c r="G11" s="26">
        <v>1250</v>
      </c>
      <c r="H11" s="26">
        <v>1400</v>
      </c>
      <c r="I11" s="27">
        <f t="shared" si="2"/>
        <v>3950</v>
      </c>
      <c r="J11" s="26">
        <v>1300</v>
      </c>
      <c r="K11" s="26">
        <v>1400</v>
      </c>
      <c r="L11" s="26">
        <v>1400</v>
      </c>
      <c r="M11" s="27">
        <f t="shared" si="3"/>
        <v>4100</v>
      </c>
      <c r="N11" s="26">
        <v>1250</v>
      </c>
      <c r="O11" s="26">
        <v>1350</v>
      </c>
      <c r="P11" s="26">
        <v>1400</v>
      </c>
      <c r="Q11" s="27">
        <f t="shared" si="4"/>
        <v>4000</v>
      </c>
      <c r="R11" s="27">
        <f t="shared" si="5"/>
        <v>15950</v>
      </c>
    </row>
    <row r="12" spans="1:18" x14ac:dyDescent="0.25">
      <c r="A12" s="25" t="s">
        <v>39</v>
      </c>
      <c r="B12" s="26">
        <v>16000</v>
      </c>
      <c r="C12" s="26">
        <v>16000</v>
      </c>
      <c r="D12" s="26">
        <v>16500</v>
      </c>
      <c r="E12" s="27">
        <f t="shared" si="0"/>
        <v>48500</v>
      </c>
      <c r="F12" s="26">
        <v>16500</v>
      </c>
      <c r="G12" s="26">
        <v>16500</v>
      </c>
      <c r="H12" s="26">
        <v>17000</v>
      </c>
      <c r="I12" s="27">
        <f t="shared" si="2"/>
        <v>50000</v>
      </c>
      <c r="J12" s="26">
        <v>17000</v>
      </c>
      <c r="K12" s="26">
        <v>17000</v>
      </c>
      <c r="L12" s="26">
        <v>17000</v>
      </c>
      <c r="M12" s="27">
        <f t="shared" si="3"/>
        <v>51000</v>
      </c>
      <c r="N12" s="26">
        <v>17000</v>
      </c>
      <c r="O12" s="26">
        <v>17500</v>
      </c>
      <c r="P12" s="26">
        <v>17500</v>
      </c>
      <c r="Q12" s="27">
        <f t="shared" si="4"/>
        <v>52000</v>
      </c>
      <c r="R12" s="27">
        <f t="shared" si="5"/>
        <v>201500</v>
      </c>
    </row>
    <row r="13" spans="1:18" x14ac:dyDescent="0.25">
      <c r="A13" s="25" t="s">
        <v>41</v>
      </c>
      <c r="B13" s="26">
        <v>14250</v>
      </c>
      <c r="C13" s="26">
        <v>13750</v>
      </c>
      <c r="D13" s="26">
        <v>14500</v>
      </c>
      <c r="E13" s="27">
        <f t="shared" si="0"/>
        <v>42500</v>
      </c>
      <c r="F13" s="26">
        <v>15000</v>
      </c>
      <c r="G13" s="26">
        <v>14500</v>
      </c>
      <c r="H13" s="26">
        <v>14750</v>
      </c>
      <c r="I13" s="27">
        <f t="shared" si="2"/>
        <v>44250</v>
      </c>
      <c r="J13" s="26">
        <v>15000</v>
      </c>
      <c r="K13" s="26">
        <v>14500</v>
      </c>
      <c r="L13" s="26">
        <v>14500</v>
      </c>
      <c r="M13" s="27">
        <f t="shared" si="3"/>
        <v>44000</v>
      </c>
      <c r="N13" s="26">
        <v>15750</v>
      </c>
      <c r="O13" s="26">
        <v>15250</v>
      </c>
      <c r="P13" s="26">
        <v>15500</v>
      </c>
      <c r="Q13" s="27">
        <f t="shared" si="4"/>
        <v>46500</v>
      </c>
      <c r="R13" s="27">
        <f t="shared" si="5"/>
        <v>177250</v>
      </c>
    </row>
    <row r="14" spans="1:18" x14ac:dyDescent="0.25">
      <c r="A14" s="25" t="s">
        <v>40</v>
      </c>
      <c r="B14" s="26">
        <v>500</v>
      </c>
      <c r="C14" s="26">
        <v>600</v>
      </c>
      <c r="D14" s="26">
        <v>600</v>
      </c>
      <c r="E14" s="27">
        <f t="shared" si="0"/>
        <v>1700</v>
      </c>
      <c r="F14" s="26">
        <v>550</v>
      </c>
      <c r="G14" s="26">
        <v>600</v>
      </c>
      <c r="H14" s="26">
        <v>650</v>
      </c>
      <c r="I14" s="27">
        <f t="shared" si="2"/>
        <v>1800</v>
      </c>
      <c r="J14" s="26">
        <v>650</v>
      </c>
      <c r="K14" s="26">
        <v>600</v>
      </c>
      <c r="L14" s="26">
        <v>600</v>
      </c>
      <c r="M14" s="27">
        <f t="shared" si="3"/>
        <v>1850</v>
      </c>
      <c r="N14" s="26">
        <v>650</v>
      </c>
      <c r="O14" s="26">
        <v>650</v>
      </c>
      <c r="P14" s="26">
        <v>625</v>
      </c>
      <c r="Q14" s="27">
        <f t="shared" si="4"/>
        <v>1925</v>
      </c>
      <c r="R14" s="27">
        <f t="shared" si="5"/>
        <v>7275</v>
      </c>
    </row>
    <row r="15" spans="1:18" x14ac:dyDescent="0.25">
      <c r="A15" s="19" t="s">
        <v>49</v>
      </c>
      <c r="B15" s="27">
        <f>SUM(B8:B14)</f>
        <v>44882</v>
      </c>
      <c r="C15" s="27">
        <f>SUM(C8:C12)</f>
        <v>29484</v>
      </c>
      <c r="D15" s="27">
        <f>SUM(D8:D14)</f>
        <v>47000</v>
      </c>
      <c r="E15" s="27">
        <f t="shared" si="0"/>
        <v>121366</v>
      </c>
      <c r="F15" s="27">
        <f>SUM(F8:F14)</f>
        <v>47066</v>
      </c>
      <c r="G15" s="27">
        <f>SUM(G8:G14)</f>
        <v>47050</v>
      </c>
      <c r="H15" s="27">
        <f>SUM(H8:H14)</f>
        <v>47722</v>
      </c>
      <c r="I15" s="27">
        <f t="shared" si="2"/>
        <v>141838</v>
      </c>
      <c r="J15" s="27">
        <f>SUM(J8:J14)</f>
        <v>48270</v>
      </c>
      <c r="K15" s="27">
        <f>SUM(K8:K14)</f>
        <v>47100</v>
      </c>
      <c r="L15" s="27">
        <f>SUM(L8:L14)</f>
        <v>47100</v>
      </c>
      <c r="M15" s="27">
        <f t="shared" si="3"/>
        <v>142470</v>
      </c>
      <c r="N15" s="27">
        <f>SUM(N8:N14)</f>
        <v>48130</v>
      </c>
      <c r="O15" s="27">
        <f>SUM(O8:O14)</f>
        <v>48350</v>
      </c>
      <c r="P15" s="27">
        <f>SUM(P8:P14)</f>
        <v>48625</v>
      </c>
      <c r="Q15" s="27">
        <f t="shared" si="4"/>
        <v>145105</v>
      </c>
      <c r="R15" s="27">
        <f t="shared" si="5"/>
        <v>550779</v>
      </c>
    </row>
    <row r="16" spans="1:18" x14ac:dyDescent="0.25">
      <c r="A16" s="19" t="s">
        <v>43</v>
      </c>
      <c r="B16" s="27">
        <f>B6-B15</f>
        <v>31768</v>
      </c>
      <c r="C16" s="27">
        <f>C6-C15</f>
        <v>45316</v>
      </c>
      <c r="D16" s="27">
        <f t="shared" ref="D16:J16" si="6">D6-D15</f>
        <v>31750</v>
      </c>
      <c r="E16" s="27">
        <f t="shared" si="0"/>
        <v>108834</v>
      </c>
      <c r="F16" s="27">
        <f t="shared" si="6"/>
        <v>35634</v>
      </c>
      <c r="G16" s="27">
        <f t="shared" si="6"/>
        <v>35450</v>
      </c>
      <c r="H16" s="27">
        <f t="shared" si="6"/>
        <v>34428</v>
      </c>
      <c r="I16" s="27">
        <f t="shared" si="2"/>
        <v>105512</v>
      </c>
      <c r="J16" s="27">
        <f t="shared" si="6"/>
        <v>35730</v>
      </c>
      <c r="K16" s="27">
        <f>K6-K15</f>
        <v>31650</v>
      </c>
      <c r="L16" s="27">
        <f>L6-L15</f>
        <v>31650</v>
      </c>
      <c r="M16" s="27">
        <f t="shared" si="3"/>
        <v>99030</v>
      </c>
      <c r="N16" s="27">
        <f>N6-N15</f>
        <v>37870</v>
      </c>
      <c r="O16" s="27">
        <f>O6-O15</f>
        <v>30400</v>
      </c>
      <c r="P16" s="27">
        <f>P6-P15</f>
        <v>30125</v>
      </c>
      <c r="Q16" s="27">
        <f t="shared" si="4"/>
        <v>98395</v>
      </c>
      <c r="R16" s="27">
        <f t="shared" si="5"/>
        <v>411771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5"/>
  <sheetViews>
    <sheetView workbookViewId="0">
      <selection activeCell="B5" sqref="B5"/>
    </sheetView>
  </sheetViews>
  <sheetFormatPr defaultRowHeight="18.75" x14ac:dyDescent="0.3"/>
  <cols>
    <col min="1" max="1" width="17.5703125" style="28" customWidth="1"/>
    <col min="2" max="2" width="10.5703125" style="28" bestFit="1" customWidth="1"/>
    <col min="3" max="16384" width="9.140625" style="28"/>
  </cols>
  <sheetData>
    <row r="1" spans="1:2" ht="23.25" x14ac:dyDescent="0.35">
      <c r="A1" s="1" t="s">
        <v>66</v>
      </c>
    </row>
    <row r="3" spans="1:2" x14ac:dyDescent="0.3">
      <c r="A3" s="29" t="s">
        <v>44</v>
      </c>
      <c r="B3" s="30">
        <f>Budżet!R6</f>
        <v>962550</v>
      </c>
    </row>
    <row r="4" spans="1:2" x14ac:dyDescent="0.3">
      <c r="A4" s="29" t="s">
        <v>67</v>
      </c>
      <c r="B4" s="30">
        <f>Budżet!R15</f>
        <v>550779</v>
      </c>
    </row>
    <row r="5" spans="1:2" x14ac:dyDescent="0.3">
      <c r="A5" s="29" t="s">
        <v>68</v>
      </c>
      <c r="B5" s="31">
        <f>(B3 - B4) / B3</f>
        <v>0.42779180302321956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workbookViewId="0">
      <selection activeCell="G6" sqref="G6"/>
    </sheetView>
  </sheetViews>
  <sheetFormatPr defaultRowHeight="18.75" x14ac:dyDescent="0.3"/>
  <cols>
    <col min="1" max="1" width="11.5703125" style="2" customWidth="1"/>
    <col min="2" max="2" width="12.5703125" style="2" customWidth="1"/>
    <col min="3" max="3" width="24.42578125" style="2" customWidth="1"/>
    <col min="4" max="4" width="30.28515625" style="2" customWidth="1"/>
    <col min="5" max="5" width="14.42578125" style="13" bestFit="1" customWidth="1"/>
    <col min="6" max="6" width="15.140625" style="13" customWidth="1"/>
    <col min="7" max="7" width="18.28515625" style="2" customWidth="1"/>
    <col min="8" max="10" width="15.42578125" style="2" bestFit="1" customWidth="1"/>
    <col min="11" max="16384" width="9.140625" style="2"/>
  </cols>
  <sheetData>
    <row r="1" spans="1:11" x14ac:dyDescent="0.3">
      <c r="A1" s="32" t="s">
        <v>69</v>
      </c>
      <c r="B1" s="33">
        <v>41379</v>
      </c>
      <c r="C1" s="13"/>
      <c r="D1" s="13"/>
      <c r="G1" s="13"/>
      <c r="H1" s="13"/>
    </row>
    <row r="2" spans="1:11" x14ac:dyDescent="0.3">
      <c r="C2" s="13"/>
      <c r="D2" s="13"/>
      <c r="G2" s="34" t="s">
        <v>76</v>
      </c>
      <c r="H2" s="13"/>
    </row>
    <row r="3" spans="1:11" ht="33.75" customHeight="1" thickBot="1" x14ac:dyDescent="0.35">
      <c r="A3" s="35" t="s">
        <v>70</v>
      </c>
      <c r="B3" s="35" t="s">
        <v>71</v>
      </c>
      <c r="C3" s="35" t="s">
        <v>72</v>
      </c>
      <c r="D3" s="35" t="s">
        <v>73</v>
      </c>
      <c r="E3" s="35" t="s">
        <v>74</v>
      </c>
      <c r="F3" s="35" t="s">
        <v>75</v>
      </c>
      <c r="G3" s="36" t="s">
        <v>2</v>
      </c>
      <c r="H3" s="37" t="s">
        <v>3</v>
      </c>
      <c r="I3" s="37" t="s">
        <v>4</v>
      </c>
      <c r="J3" s="37" t="s">
        <v>5</v>
      </c>
      <c r="K3" s="37" t="s">
        <v>77</v>
      </c>
    </row>
    <row r="4" spans="1:11" ht="19.5" thickTop="1" x14ac:dyDescent="0.3">
      <c r="A4" s="13" t="s">
        <v>6</v>
      </c>
      <c r="B4" s="38">
        <v>1000</v>
      </c>
      <c r="C4" s="59">
        <v>41285</v>
      </c>
      <c r="D4" s="39">
        <f t="shared" ref="D4:D14" si="0">IF(WEEKDAY(C4 + 30) = 1, C4 + 31, IF(WEEKDAY(C4 + 30) = 7,C4 + 32, C4 + 30))</f>
        <v>41316</v>
      </c>
      <c r="E4" s="38">
        <f t="shared" ref="E4:E14" si="1">NETWORKDAYS(D4,$B$1)</f>
        <v>46</v>
      </c>
      <c r="F4" s="58">
        <v>2433.25</v>
      </c>
      <c r="G4" s="56" t="str">
        <f t="shared" ref="G4:G14" si="2">IF(E4&lt;31,F4,"")</f>
        <v/>
      </c>
      <c r="H4" s="57">
        <f>IF(AND(E4 &gt;= 31, E4 &lt;= 60), F4, "")</f>
        <v>2433.25</v>
      </c>
      <c r="I4" s="52" t="str">
        <f t="shared" ref="I4:I14" si="3">IF(AND(E4 &gt;= 61, E4 &lt;= 90), F4, "")</f>
        <v/>
      </c>
      <c r="J4" s="52" t="str">
        <f t="shared" ref="J4:J14" si="4">IF(AND(E4 &gt;= 91, E4 &lt;= 120), F4, "")</f>
        <v/>
      </c>
      <c r="K4" s="52" t="str">
        <f t="shared" ref="K4:K14" si="5">IF(AND(E4 &gt; 121), F4, "")</f>
        <v/>
      </c>
    </row>
    <row r="5" spans="1:11" x14ac:dyDescent="0.3">
      <c r="A5" s="13" t="s">
        <v>6</v>
      </c>
      <c r="B5" s="38">
        <v>1025</v>
      </c>
      <c r="C5" s="59">
        <v>41303</v>
      </c>
      <c r="D5" s="39">
        <f t="shared" si="0"/>
        <v>41333</v>
      </c>
      <c r="E5" s="38">
        <f t="shared" si="1"/>
        <v>33</v>
      </c>
      <c r="F5" s="58">
        <v>2151.1999999999998</v>
      </c>
      <c r="G5" s="56" t="str">
        <f t="shared" si="2"/>
        <v/>
      </c>
      <c r="H5" s="57">
        <f t="shared" ref="H5:H14" si="6">IF(AND(E5&gt;=31,E5&lt;=60),F5,"")</f>
        <v>2151.1999999999998</v>
      </c>
      <c r="I5" s="52" t="str">
        <f t="shared" si="3"/>
        <v/>
      </c>
      <c r="J5" s="52" t="str">
        <f t="shared" si="4"/>
        <v/>
      </c>
      <c r="K5" s="52" t="str">
        <f t="shared" si="5"/>
        <v/>
      </c>
    </row>
    <row r="6" spans="1:11" x14ac:dyDescent="0.3">
      <c r="A6" s="13" t="s">
        <v>6</v>
      </c>
      <c r="B6" s="38">
        <v>1031</v>
      </c>
      <c r="C6" s="59">
        <v>41310</v>
      </c>
      <c r="D6" s="39">
        <f t="shared" si="0"/>
        <v>41340</v>
      </c>
      <c r="E6" s="38">
        <f t="shared" si="1"/>
        <v>28</v>
      </c>
      <c r="F6" s="58">
        <v>1758.54</v>
      </c>
      <c r="G6" s="56">
        <f t="shared" si="2"/>
        <v>1758.54</v>
      </c>
      <c r="H6" s="57" t="str">
        <f t="shared" si="6"/>
        <v/>
      </c>
      <c r="I6" s="52" t="str">
        <f t="shared" si="3"/>
        <v/>
      </c>
      <c r="J6" s="52" t="str">
        <f t="shared" si="4"/>
        <v/>
      </c>
      <c r="K6" s="52" t="str">
        <f t="shared" si="5"/>
        <v/>
      </c>
    </row>
    <row r="7" spans="1:11" x14ac:dyDescent="0.3">
      <c r="A7" s="13" t="s">
        <v>7</v>
      </c>
      <c r="B7" s="38">
        <v>1006</v>
      </c>
      <c r="C7" s="59">
        <v>41236</v>
      </c>
      <c r="D7" s="39">
        <f t="shared" si="0"/>
        <v>41267</v>
      </c>
      <c r="E7" s="38">
        <f t="shared" si="1"/>
        <v>81</v>
      </c>
      <c r="F7" s="58">
        <v>898.47</v>
      </c>
      <c r="G7" s="56" t="str">
        <f t="shared" si="2"/>
        <v/>
      </c>
      <c r="H7" s="57" t="str">
        <f t="shared" si="6"/>
        <v/>
      </c>
      <c r="I7" s="52">
        <f t="shared" si="3"/>
        <v>898.47</v>
      </c>
      <c r="J7" s="52" t="str">
        <f t="shared" si="4"/>
        <v/>
      </c>
      <c r="K7" s="52" t="str">
        <f t="shared" si="5"/>
        <v/>
      </c>
    </row>
    <row r="8" spans="1:11" x14ac:dyDescent="0.3">
      <c r="A8" s="13" t="s">
        <v>7</v>
      </c>
      <c r="B8" s="38">
        <v>1035</v>
      </c>
      <c r="C8" s="59">
        <v>41310</v>
      </c>
      <c r="D8" s="39">
        <f t="shared" si="0"/>
        <v>41340</v>
      </c>
      <c r="E8" s="38">
        <f t="shared" si="1"/>
        <v>28</v>
      </c>
      <c r="F8" s="58">
        <v>1021.02</v>
      </c>
      <c r="G8" s="56">
        <f t="shared" si="2"/>
        <v>1021.02</v>
      </c>
      <c r="H8" s="57" t="str">
        <f t="shared" si="6"/>
        <v/>
      </c>
      <c r="I8" s="52" t="str">
        <f t="shared" si="3"/>
        <v/>
      </c>
      <c r="J8" s="52" t="str">
        <f t="shared" si="4"/>
        <v/>
      </c>
      <c r="K8" s="52" t="str">
        <f t="shared" si="5"/>
        <v/>
      </c>
    </row>
    <row r="9" spans="1:11" x14ac:dyDescent="0.3">
      <c r="A9" s="13" t="s">
        <v>8</v>
      </c>
      <c r="B9" s="38">
        <v>1002</v>
      </c>
      <c r="C9" s="59">
        <v>41285</v>
      </c>
      <c r="D9" s="39">
        <f t="shared" si="0"/>
        <v>41316</v>
      </c>
      <c r="E9" s="38">
        <f t="shared" si="1"/>
        <v>46</v>
      </c>
      <c r="F9" s="58">
        <v>3558.94</v>
      </c>
      <c r="G9" s="56" t="str">
        <f t="shared" si="2"/>
        <v/>
      </c>
      <c r="H9" s="57">
        <f t="shared" si="6"/>
        <v>3558.94</v>
      </c>
      <c r="I9" s="52" t="str">
        <f t="shared" si="3"/>
        <v/>
      </c>
      <c r="J9" s="52" t="str">
        <f t="shared" si="4"/>
        <v/>
      </c>
      <c r="K9" s="52" t="str">
        <f t="shared" si="5"/>
        <v/>
      </c>
    </row>
    <row r="10" spans="1:11" x14ac:dyDescent="0.3">
      <c r="A10" s="13" t="s">
        <v>9</v>
      </c>
      <c r="B10" s="38">
        <v>1008</v>
      </c>
      <c r="C10" s="59">
        <v>41226</v>
      </c>
      <c r="D10" s="39">
        <f t="shared" si="0"/>
        <v>41256</v>
      </c>
      <c r="E10" s="38">
        <f t="shared" si="1"/>
        <v>88</v>
      </c>
      <c r="F10" s="58">
        <v>1177.53</v>
      </c>
      <c r="G10" s="56" t="str">
        <f t="shared" si="2"/>
        <v/>
      </c>
      <c r="H10" s="57" t="str">
        <f t="shared" si="6"/>
        <v/>
      </c>
      <c r="I10" s="52">
        <f t="shared" si="3"/>
        <v>1177.53</v>
      </c>
      <c r="J10" s="52" t="str">
        <f t="shared" si="4"/>
        <v/>
      </c>
      <c r="K10" s="52" t="str">
        <f t="shared" si="5"/>
        <v/>
      </c>
    </row>
    <row r="11" spans="1:11" x14ac:dyDescent="0.3">
      <c r="A11" s="13" t="s">
        <v>9</v>
      </c>
      <c r="B11" s="38">
        <v>1018</v>
      </c>
      <c r="C11" s="59">
        <v>41302</v>
      </c>
      <c r="D11" s="39">
        <f t="shared" si="0"/>
        <v>41332</v>
      </c>
      <c r="E11" s="38">
        <f t="shared" si="1"/>
        <v>34</v>
      </c>
      <c r="F11" s="58">
        <v>1568.31</v>
      </c>
      <c r="G11" s="56" t="str">
        <f t="shared" si="2"/>
        <v/>
      </c>
      <c r="H11" s="57">
        <f t="shared" si="6"/>
        <v>1568.31</v>
      </c>
      <c r="I11" s="52" t="str">
        <f t="shared" si="3"/>
        <v/>
      </c>
      <c r="J11" s="52" t="str">
        <f t="shared" si="4"/>
        <v/>
      </c>
      <c r="K11" s="52" t="str">
        <f t="shared" si="5"/>
        <v/>
      </c>
    </row>
    <row r="12" spans="1:11" x14ac:dyDescent="0.3">
      <c r="A12" s="13" t="s">
        <v>10</v>
      </c>
      <c r="B12" s="38">
        <v>1039</v>
      </c>
      <c r="C12" s="59">
        <v>41194</v>
      </c>
      <c r="D12" s="39">
        <f t="shared" si="0"/>
        <v>41225</v>
      </c>
      <c r="E12" s="38">
        <f t="shared" si="1"/>
        <v>111</v>
      </c>
      <c r="F12" s="58">
        <v>2958.73</v>
      </c>
      <c r="G12" s="56" t="str">
        <f t="shared" si="2"/>
        <v/>
      </c>
      <c r="H12" s="57" t="str">
        <f t="shared" si="6"/>
        <v/>
      </c>
      <c r="I12" s="52" t="str">
        <f t="shared" si="3"/>
        <v/>
      </c>
      <c r="J12" s="52">
        <f t="shared" si="4"/>
        <v>2958.73</v>
      </c>
      <c r="K12" s="52" t="str">
        <f t="shared" si="5"/>
        <v/>
      </c>
    </row>
    <row r="13" spans="1:11" x14ac:dyDescent="0.3">
      <c r="A13" s="13" t="s">
        <v>10</v>
      </c>
      <c r="B13" s="38">
        <v>1001</v>
      </c>
      <c r="C13" s="59">
        <v>41285</v>
      </c>
      <c r="D13" s="39">
        <f t="shared" si="0"/>
        <v>41316</v>
      </c>
      <c r="E13" s="38">
        <f t="shared" si="1"/>
        <v>46</v>
      </c>
      <c r="F13" s="58">
        <v>3659.85</v>
      </c>
      <c r="G13" s="56" t="str">
        <f t="shared" si="2"/>
        <v/>
      </c>
      <c r="H13" s="57">
        <f t="shared" si="6"/>
        <v>3659.85</v>
      </c>
      <c r="I13" s="52" t="str">
        <f t="shared" si="3"/>
        <v/>
      </c>
      <c r="J13" s="52" t="str">
        <f t="shared" si="4"/>
        <v/>
      </c>
      <c r="K13" s="52" t="str">
        <f t="shared" si="5"/>
        <v/>
      </c>
    </row>
    <row r="14" spans="1:11" x14ac:dyDescent="0.3">
      <c r="A14" s="13" t="s">
        <v>10</v>
      </c>
      <c r="B14" s="38">
        <v>1024</v>
      </c>
      <c r="C14" s="59">
        <v>41303</v>
      </c>
      <c r="D14" s="39">
        <f t="shared" si="0"/>
        <v>41333</v>
      </c>
      <c r="E14" s="38">
        <f t="shared" si="1"/>
        <v>33</v>
      </c>
      <c r="F14" s="58">
        <v>565</v>
      </c>
      <c r="G14" s="56" t="str">
        <f t="shared" si="2"/>
        <v/>
      </c>
      <c r="H14" s="57">
        <f t="shared" si="6"/>
        <v>565</v>
      </c>
      <c r="I14" s="52" t="str">
        <f t="shared" si="3"/>
        <v/>
      </c>
      <c r="J14" s="52" t="str">
        <f t="shared" si="4"/>
        <v/>
      </c>
      <c r="K14" s="52" t="str">
        <f t="shared" si="5"/>
        <v/>
      </c>
    </row>
    <row r="15" spans="1:11" x14ac:dyDescent="0.3">
      <c r="A15" s="13"/>
      <c r="B15" s="13"/>
      <c r="C15" s="13"/>
      <c r="D15" s="13"/>
      <c r="G15" s="40"/>
      <c r="H15" s="13"/>
    </row>
    <row r="16" spans="1:11" x14ac:dyDescent="0.3">
      <c r="A16" s="13"/>
      <c r="B16" s="13"/>
      <c r="C16" s="41"/>
      <c r="D16" s="13"/>
      <c r="G16" s="13"/>
      <c r="H16" s="13"/>
    </row>
    <row r="17" spans="3:6" x14ac:dyDescent="0.3">
      <c r="C17" s="41"/>
      <c r="D17" s="42"/>
      <c r="E17" s="43"/>
      <c r="F17" s="42"/>
    </row>
    <row r="18" spans="3:6" x14ac:dyDescent="0.3">
      <c r="C18" s="41"/>
      <c r="D18" s="42"/>
      <c r="E18" s="43"/>
      <c r="F18" s="42"/>
    </row>
    <row r="19" spans="3:6" x14ac:dyDescent="0.3">
      <c r="C19" s="41"/>
      <c r="D19" s="42"/>
      <c r="E19" s="43"/>
      <c r="F19" s="42"/>
    </row>
    <row r="20" spans="3:6" x14ac:dyDescent="0.3">
      <c r="C20" s="41"/>
      <c r="D20" s="42"/>
      <c r="E20" s="43"/>
      <c r="F20" s="42"/>
    </row>
    <row r="21" spans="3:6" x14ac:dyDescent="0.3">
      <c r="C21" s="41"/>
      <c r="D21" s="42"/>
      <c r="E21" s="43"/>
      <c r="F21" s="42"/>
    </row>
    <row r="22" spans="3:6" x14ac:dyDescent="0.3">
      <c r="C22" s="41"/>
      <c r="D22" s="42"/>
      <c r="E22" s="43"/>
      <c r="F22" s="42"/>
    </row>
    <row r="23" spans="3:6" x14ac:dyDescent="0.3">
      <c r="C23" s="41"/>
      <c r="D23" s="42"/>
      <c r="E23" s="43"/>
      <c r="F23" s="42"/>
    </row>
    <row r="24" spans="3:6" x14ac:dyDescent="0.3">
      <c r="C24" s="41"/>
      <c r="D24" s="42"/>
      <c r="E24" s="43"/>
      <c r="F24" s="42"/>
    </row>
    <row r="25" spans="3:6" x14ac:dyDescent="0.3">
      <c r="C25" s="41"/>
      <c r="D25" s="42"/>
      <c r="E25" s="43"/>
      <c r="F25" s="42"/>
    </row>
    <row r="26" spans="3:6" x14ac:dyDescent="0.3">
      <c r="C26" s="41"/>
      <c r="D26" s="42"/>
      <c r="E26" s="43"/>
      <c r="F26" s="42"/>
    </row>
    <row r="27" spans="3:6" x14ac:dyDescent="0.3">
      <c r="C27" s="42"/>
      <c r="D27" s="42"/>
      <c r="E27" s="43"/>
      <c r="F27" s="42"/>
    </row>
  </sheetData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D10"/>
  <sheetViews>
    <sheetView workbookViewId="0">
      <selection activeCell="E6" sqref="E6"/>
    </sheetView>
  </sheetViews>
  <sheetFormatPr defaultRowHeight="18.75" x14ac:dyDescent="0.3"/>
  <cols>
    <col min="1" max="1" width="15.28515625" style="44" bestFit="1" customWidth="1"/>
    <col min="2" max="2" width="16.85546875" style="44" bestFit="1" customWidth="1"/>
    <col min="3" max="3" width="17.28515625" style="44" customWidth="1"/>
    <col min="4" max="4" width="16.5703125" style="44" bestFit="1" customWidth="1"/>
    <col min="5" max="16384" width="9.140625" style="44"/>
  </cols>
  <sheetData>
    <row r="1" spans="1:4" x14ac:dyDescent="0.3">
      <c r="A1" s="29" t="s">
        <v>78</v>
      </c>
      <c r="B1" s="29" t="s">
        <v>44</v>
      </c>
      <c r="C1" s="29" t="s">
        <v>67</v>
      </c>
      <c r="D1" s="29" t="s">
        <v>68</v>
      </c>
    </row>
    <row r="2" spans="1:4" x14ac:dyDescent="0.3">
      <c r="A2" s="45" t="s">
        <v>11</v>
      </c>
      <c r="B2" s="60">
        <v>23500</v>
      </c>
      <c r="C2" s="60">
        <v>20445</v>
      </c>
      <c r="D2" s="46">
        <f>(B2 - C2) / B2</f>
        <v>0.13</v>
      </c>
    </row>
    <row r="3" spans="1:4" x14ac:dyDescent="0.3">
      <c r="A3" s="45" t="s">
        <v>12</v>
      </c>
      <c r="B3" s="60">
        <v>28750</v>
      </c>
      <c r="C3" s="60">
        <v>24150</v>
      </c>
      <c r="D3" s="46">
        <f t="shared" ref="D3:D10" si="0">(B3 - C3) / B3</f>
        <v>0.16</v>
      </c>
    </row>
    <row r="4" spans="1:4" x14ac:dyDescent="0.3">
      <c r="A4" s="45" t="s">
        <v>13</v>
      </c>
      <c r="B4" s="60">
        <v>24400</v>
      </c>
      <c r="C4" s="60">
        <v>21472</v>
      </c>
      <c r="D4" s="46">
        <f t="shared" si="0"/>
        <v>0.12</v>
      </c>
    </row>
    <row r="5" spans="1:4" x14ac:dyDescent="0.3">
      <c r="A5" s="45" t="s">
        <v>14</v>
      </c>
      <c r="B5" s="60"/>
      <c r="C5" s="60"/>
      <c r="D5" s="46" t="e">
        <f t="shared" si="0"/>
        <v>#DIV/0!</v>
      </c>
    </row>
    <row r="6" spans="1:4" x14ac:dyDescent="0.3">
      <c r="A6" s="45" t="s">
        <v>15</v>
      </c>
      <c r="B6" s="60">
        <v>31000</v>
      </c>
      <c r="C6" s="60">
        <v>29140</v>
      </c>
      <c r="D6" s="46">
        <f t="shared" si="0"/>
        <v>0.06</v>
      </c>
    </row>
    <row r="7" spans="1:4" x14ac:dyDescent="0.3">
      <c r="A7" s="45" t="s">
        <v>16</v>
      </c>
      <c r="B7" s="60">
        <v>26600</v>
      </c>
      <c r="C7" s="60">
        <v>19950</v>
      </c>
      <c r="D7" s="46">
        <f t="shared" si="0"/>
        <v>0.25</v>
      </c>
    </row>
    <row r="8" spans="1:4" x14ac:dyDescent="0.3">
      <c r="A8" s="45" t="s">
        <v>17</v>
      </c>
      <c r="B8" s="60">
        <v>26000</v>
      </c>
      <c r="C8" s="60">
        <v>24180</v>
      </c>
      <c r="D8" s="46">
        <f t="shared" si="0"/>
        <v>7.0000000000000007E-2</v>
      </c>
    </row>
    <row r="9" spans="1:4" x14ac:dyDescent="0.3">
      <c r="A9" s="45" t="s">
        <v>18</v>
      </c>
      <c r="B9" s="60">
        <v>32000</v>
      </c>
      <c r="C9" s="60">
        <v>24320</v>
      </c>
      <c r="D9" s="46">
        <f t="shared" si="0"/>
        <v>0.24</v>
      </c>
    </row>
    <row r="10" spans="1:4" x14ac:dyDescent="0.3">
      <c r="A10" s="45" t="s">
        <v>19</v>
      </c>
      <c r="B10" s="60">
        <v>28000</v>
      </c>
      <c r="C10" s="60">
        <v>22960</v>
      </c>
      <c r="D10" s="46">
        <f t="shared" si="0"/>
        <v>0.18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2" sqref="D2"/>
    </sheetView>
  </sheetViews>
  <sheetFormatPr defaultRowHeight="21" x14ac:dyDescent="0.35"/>
  <cols>
    <col min="1" max="1" width="12.28515625" style="48" customWidth="1"/>
    <col min="2" max="3" width="9.140625" style="48"/>
    <col min="4" max="4" width="13.5703125" style="48" customWidth="1"/>
    <col min="5" max="16384" width="9.140625" style="48"/>
  </cols>
  <sheetData>
    <row r="1" spans="1:7" x14ac:dyDescent="0.35">
      <c r="A1" s="47"/>
    </row>
    <row r="2" spans="1:7" x14ac:dyDescent="0.35">
      <c r="A2" s="48">
        <v>100</v>
      </c>
      <c r="B2" s="48">
        <f>A2/2</f>
        <v>50</v>
      </c>
      <c r="D2" s="48" t="e">
        <f>B4 / D1</f>
        <v>#DIV/0!</v>
      </c>
    </row>
    <row r="4" spans="1:7" x14ac:dyDescent="0.35">
      <c r="B4" s="48">
        <f>B2</f>
        <v>50</v>
      </c>
      <c r="D4" s="48" t="e">
        <f>D2</f>
        <v>#DIV/0!</v>
      </c>
      <c r="G4" s="49">
        <f>Śledzenie2!A1</f>
        <v>100</v>
      </c>
    </row>
  </sheetData>
  <pageMargins left="0.75" right="0.75" top="1" bottom="1" header="0.5" footer="0.5"/>
  <headerFooter alignWithMargins="0">
    <oddHeader>&amp;A</oddHeader>
    <oddFooter>Page &amp;P</oddFooter>
  </headerFooter>
  <ignoredErrors>
    <ignoredError sqref="D2 D4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4" sqref="G4"/>
    </sheetView>
  </sheetViews>
  <sheetFormatPr defaultRowHeight="12.75" x14ac:dyDescent="0.2"/>
  <cols>
    <col min="1" max="1" width="12.28515625" style="51" customWidth="1"/>
    <col min="2" max="16384" width="9.140625" style="51"/>
  </cols>
  <sheetData>
    <row r="1" spans="1:1" x14ac:dyDescent="0.2">
      <c r="A1" s="50">
        <v>100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Harmonogram spłat kredytu</vt:lpstr>
      <vt:lpstr>Budżet</vt:lpstr>
      <vt:lpstr>Marża brutto</vt:lpstr>
      <vt:lpstr>Zaległe faktury</vt:lpstr>
      <vt:lpstr>Marża brutto wg oddziałów</vt:lpstr>
      <vt:lpstr>Śledzenie1</vt:lpstr>
      <vt:lpstr>Śledzenie2</vt:lpstr>
      <vt:lpstr>Time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H</dc:creator>
  <cp:lastModifiedBy>tomek</cp:lastModifiedBy>
  <dcterms:created xsi:type="dcterms:W3CDTF">2013-02-12T22:34:57Z</dcterms:created>
  <dcterms:modified xsi:type="dcterms:W3CDTF">2015-01-02T08:30:11Z</dcterms:modified>
</cp:coreProperties>
</file>