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43" yWindow="-43" windowWidth="16021" windowHeight="12032" activeTab="2"/>
  </bookViews>
  <sheets>
    <sheet name="Stopa zwrotu" sheetId="4" r:id="rId1"/>
    <sheet name="Geometryczny" sheetId="5" r:id="rId2"/>
    <sheet name="Sprawdzanie wyników" sheetId="6" r:id="rId3"/>
  </sheets>
  <calcPr calcId="145621"/>
</workbook>
</file>

<file path=xl/calcChain.xml><?xml version="1.0" encoding="utf-8"?>
<calcChain xmlns="http://schemas.openxmlformats.org/spreadsheetml/2006/main">
  <c r="B17" i="6" l="1"/>
  <c r="C7" i="6" s="1"/>
  <c r="G10" i="5"/>
  <c r="E10" i="5"/>
  <c r="F10" i="5"/>
  <c r="B16" i="6"/>
  <c r="D7" i="6"/>
  <c r="D8" i="6"/>
  <c r="D9" i="6"/>
  <c r="D10" i="6"/>
  <c r="D11" i="6"/>
  <c r="D12" i="6"/>
  <c r="D13" i="6"/>
  <c r="D14" i="6"/>
  <c r="D6" i="6"/>
  <c r="D16" i="6"/>
  <c r="E3" i="5"/>
  <c r="F3" i="5"/>
  <c r="G3" i="5"/>
  <c r="D3" i="5"/>
  <c r="G8" i="5"/>
  <c r="C8" i="5"/>
  <c r="F7" i="5"/>
  <c r="C7" i="5"/>
  <c r="E6" i="5"/>
  <c r="C6" i="5"/>
  <c r="D5" i="5"/>
  <c r="C5" i="5"/>
  <c r="G4" i="5"/>
  <c r="F4" i="5"/>
  <c r="E4" i="5"/>
  <c r="D4" i="5"/>
  <c r="D3" i="4"/>
  <c r="D5" i="4" s="1"/>
  <c r="A5" i="4" l="1"/>
  <c r="B5" i="4"/>
  <c r="D10" i="5"/>
  <c r="C6" i="6"/>
  <c r="C14" i="6"/>
  <c r="C13" i="6"/>
  <c r="C12" i="6"/>
  <c r="C11" i="6"/>
  <c r="C10" i="6"/>
  <c r="C9" i="6"/>
  <c r="C8" i="6"/>
  <c r="D6" i="4"/>
  <c r="D7" i="4"/>
  <c r="D8" i="4"/>
  <c r="D20" i="4" s="1"/>
  <c r="D9" i="4"/>
  <c r="D10" i="4"/>
  <c r="D11" i="4"/>
  <c r="D12" i="4"/>
  <c r="D13" i="4"/>
  <c r="D14" i="4"/>
  <c r="D15" i="4"/>
  <c r="D16" i="4"/>
  <c r="D17" i="4"/>
  <c r="D18" i="4"/>
  <c r="C16" i="6" l="1"/>
  <c r="D21" i="4"/>
  <c r="D22" i="4"/>
  <c r="E20" i="4"/>
</calcChain>
</file>

<file path=xl/sharedStrings.xml><?xml version="1.0" encoding="utf-8"?>
<sst xmlns="http://schemas.openxmlformats.org/spreadsheetml/2006/main" count="29" uniqueCount="29">
  <si>
    <t>IRR</t>
  </si>
  <si>
    <t>NPV</t>
  </si>
  <si>
    <t>Roczny</t>
  </si>
  <si>
    <t>Półroczny</t>
  </si>
  <si>
    <t>Kwartalny</t>
  </si>
  <si>
    <t>Miesięczny</t>
  </si>
  <si>
    <t>Tygodniowy</t>
  </si>
  <si>
    <t>Dzienny</t>
  </si>
  <si>
    <t>Dzienny w roku przestępnym</t>
  </si>
  <si>
    <t>Częstość przepływów gotówki:</t>
  </si>
  <si>
    <t>Przepływ kapitału</t>
  </si>
  <si>
    <t>rocznie</t>
  </si>
  <si>
    <t>Wewnętrzna stopa procentowa przepływu kwartalnego netto</t>
  </si>
  <si>
    <t>Roczna wewnętrzna stopa procentowa</t>
  </si>
  <si>
    <t>Sprawdzenie wartości bieżącej netto</t>
  </si>
  <si>
    <t>Obliczanie średniej geometrycznej przyrostu za pomocą funkcji IRR</t>
  </si>
  <si>
    <t>Rok</t>
  </si>
  <si>
    <t>Indeks</t>
  </si>
  <si>
    <t>Średni przyrost od 2007 roku</t>
  </si>
  <si>
    <t>Przyrost rocznie</t>
  </si>
  <si>
    <t>Sprawdzanie wyników funkcji IRR i NPV</t>
  </si>
  <si>
    <t>Stopa dyskontowa dla NPV</t>
  </si>
  <si>
    <t>Okres</t>
  </si>
  <si>
    <t>Przepływ</t>
  </si>
  <si>
    <t>Sprawdzanie finkcji IRR</t>
  </si>
  <si>
    <t>Sprawdzanie funkcji NPV</t>
  </si>
  <si>
    <t>Obliczanie IRR</t>
  </si>
  <si>
    <t>Czterotygodniowy</t>
  </si>
  <si>
    <t>Dwutygodniowy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</si>
</sst>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#,##0.00\ &quot;zł&quot;;[Red]\-#,##0.00\ &quot;zł&quot;"/>
    <numFmt numFmtId="164" formatCode="&quot;$&quot;#,##0.00_);\(&quot;$&quot;#,##0.00\)"/>
    <numFmt numFmtId="165" formatCode="_(* #,##0.00_);_(* \(#,##0.00\);_(* &quot;-&quot;??_);_(@_)"/>
    <numFmt numFmtId="166" formatCode="_-&quot;$&quot;* #,##0.00_-;\-&quot;$&quot;* #,##0.00_-;_-&quot;$&quot;* &quot;-&quot;??_-;_-@_-"/>
    <numFmt numFmtId="167" formatCode="0.00000%"/>
    <numFmt numFmtId="168" formatCode="0.000%"/>
    <numFmt numFmtId="169" formatCode="_-* #,##0.00\ [$zł-415]_-;\-* #,##0.00\ [$zł-415]_-;_-* &quot;-&quot;??\ [$zł-415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3"/>
    <xf numFmtId="0" fontId="3" fillId="0" borderId="0" xfId="3" applyFont="1"/>
    <xf numFmtId="164" fontId="0" fillId="0" borderId="0" xfId="4" applyNumberFormat="1" applyFont="1"/>
    <xf numFmtId="167" fontId="0" fillId="0" borderId="0" xfId="5" applyNumberFormat="1" applyFont="1"/>
    <xf numFmtId="0" fontId="2" fillId="0" borderId="0" xfId="3" quotePrefix="1" applyAlignment="1">
      <alignment horizontal="left"/>
    </xf>
    <xf numFmtId="0" fontId="2" fillId="0" borderId="0" xfId="3" applyAlignment="1">
      <alignment horizontal="center"/>
    </xf>
    <xf numFmtId="0" fontId="4" fillId="0" borderId="0" xfId="3" applyFont="1" applyAlignment="1">
      <alignment horizontal="center" wrapText="1"/>
    </xf>
    <xf numFmtId="167" fontId="2" fillId="0" borderId="0" xfId="2" applyNumberFormat="1" applyFont="1"/>
    <xf numFmtId="0" fontId="4" fillId="0" borderId="0" xfId="3" applyFont="1" applyAlignment="1">
      <alignment horizontal="center"/>
    </xf>
    <xf numFmtId="0" fontId="4" fillId="0" borderId="0" xfId="3" quotePrefix="1" applyFont="1" applyAlignment="1">
      <alignment horizontal="left"/>
    </xf>
    <xf numFmtId="2" fontId="2" fillId="0" borderId="0" xfId="3" applyNumberFormat="1"/>
    <xf numFmtId="10" fontId="0" fillId="0" borderId="0" xfId="5" applyNumberFormat="1" applyFont="1"/>
    <xf numFmtId="168" fontId="0" fillId="0" borderId="0" xfId="5" applyNumberFormat="1" applyFont="1"/>
    <xf numFmtId="168" fontId="2" fillId="0" borderId="0" xfId="3" applyNumberFormat="1"/>
    <xf numFmtId="0" fontId="4" fillId="0" borderId="0" xfId="3" quotePrefix="1" applyFont="1" applyAlignment="1">
      <alignment horizontal="center" wrapText="1"/>
    </xf>
    <xf numFmtId="9" fontId="2" fillId="0" borderId="0" xfId="3" applyNumberFormat="1"/>
    <xf numFmtId="165" fontId="0" fillId="0" borderId="0" xfId="1" applyFont="1"/>
    <xf numFmtId="0" fontId="2" fillId="0" borderId="0" xfId="3" applyAlignment="1">
      <alignment horizontal="right"/>
    </xf>
    <xf numFmtId="0" fontId="4" fillId="3" borderId="1" xfId="3" applyFont="1" applyFill="1" applyBorder="1" applyAlignment="1">
      <alignment horizontal="center" wrapText="1"/>
    </xf>
    <xf numFmtId="0" fontId="4" fillId="3" borderId="1" xfId="3" quotePrefix="1" applyFont="1" applyFill="1" applyBorder="1" applyAlignment="1">
      <alignment horizontal="center" wrapText="1"/>
    </xf>
    <xf numFmtId="8" fontId="0" fillId="0" borderId="0" xfId="4" applyNumberFormat="1" applyFont="1"/>
    <xf numFmtId="0" fontId="4" fillId="0" borderId="0" xfId="3" quotePrefix="1" applyFont="1" applyAlignment="1">
      <alignment horizontal="center"/>
    </xf>
    <xf numFmtId="169" fontId="0" fillId="0" borderId="0" xfId="4" applyNumberFormat="1" applyFont="1"/>
    <xf numFmtId="169" fontId="2" fillId="0" borderId="0" xfId="3" applyNumberFormat="1"/>
    <xf numFmtId="0" fontId="5" fillId="2" borderId="0" xfId="3" applyFont="1" applyFill="1" applyAlignment="1">
      <alignment horizontal="center"/>
    </xf>
    <xf numFmtId="0" fontId="5" fillId="2" borderId="0" xfId="3" quotePrefix="1" applyFont="1" applyFill="1" applyAlignment="1">
      <alignment horizontal="center"/>
    </xf>
  </cellXfs>
  <cellStyles count="6">
    <cellStyle name="Currency 2" xfId="4"/>
    <cellStyle name="Dziesiętny" xfId="1" builtinId="3"/>
    <cellStyle name="Normal 2" xfId="3"/>
    <cellStyle name="Normalny" xfId="0" builtinId="0"/>
    <cellStyle name="Percent 2" xfId="5"/>
    <cellStyle name="Procentowy" xfId="2" builtinId="5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/>
        <right/>
        <top/>
        <bottom/>
      </border>
      <protection locked="1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Freq" displayName="Freq" ref="H7:I15" headerRowCount="0" totalsRowShown="0" headerRowCellStyle="Normal 2" dataCellStyle="Normal 2">
  <tableColumns count="2">
    <tableColumn id="1" name="Column1" headerRowDxfId="1" dataCellStyle="Normal 2"/>
    <tableColumn id="2" name="Column2" headerRowDxfId="0" dataCellStyle="Normal 2"/>
  </tableColumns>
  <tableStyleInfo name="TableStyleMedium9" showFirstColumn="0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25"/>
  <sheetViews>
    <sheetView workbookViewId="0">
      <selection activeCell="F8" sqref="F8"/>
    </sheetView>
  </sheetViews>
  <sheetFormatPr defaultColWidth="9.1796875" defaultRowHeight="12.8" x14ac:dyDescent="0.25"/>
  <cols>
    <col min="1" max="1" width="13.453125" style="1" customWidth="1"/>
    <col min="2" max="2" width="21.54296875" style="1" customWidth="1"/>
    <col min="3" max="3" width="29" style="1" customWidth="1"/>
    <col min="4" max="4" width="17.54296875" style="1" customWidth="1"/>
    <col min="5" max="5" width="13.54296875" style="1" customWidth="1"/>
    <col min="6" max="6" width="9.1796875" style="1"/>
    <col min="7" max="7" width="10.26953125" style="1" bestFit="1" customWidth="1"/>
    <col min="8" max="8" width="10.453125" style="1" customWidth="1"/>
    <col min="9" max="9" width="24.7265625" style="1" customWidth="1"/>
    <col min="10" max="16384" width="9.1796875" style="1"/>
  </cols>
  <sheetData>
    <row r="1" spans="1:9" x14ac:dyDescent="0.25">
      <c r="A1" s="25" t="s">
        <v>26</v>
      </c>
      <c r="B1" s="25"/>
      <c r="C1" s="25"/>
      <c r="D1" s="25"/>
      <c r="E1" s="25"/>
    </row>
    <row r="3" spans="1:9" x14ac:dyDescent="0.25">
      <c r="A3" s="5" t="s">
        <v>9</v>
      </c>
      <c r="C3" s="1">
        <v>12</v>
      </c>
      <c r="D3" s="18" t="str">
        <f>VLOOKUP(C3,Freq[],2)</f>
        <v>Miesięczny</v>
      </c>
    </row>
    <row r="5" spans="1:9" ht="25.6" x14ac:dyDescent="0.25">
      <c r="A5" s="19" t="str">
        <f>D3 &amp; " -numer"</f>
        <v>Miesięczny -numer</v>
      </c>
      <c r="B5" s="19" t="str">
        <f>D3 &amp; " dochód"</f>
        <v>Miesięczny dochód</v>
      </c>
      <c r="C5" s="20" t="s">
        <v>10</v>
      </c>
      <c r="D5" s="19" t="str">
        <f>"Przepływ " &amp; D3 &amp; " netto"</f>
        <v>Przepływ Miesięczny netto</v>
      </c>
    </row>
    <row r="6" spans="1:9" ht="14.95" x14ac:dyDescent="0.35">
      <c r="A6" s="6">
        <v>0</v>
      </c>
      <c r="B6" s="21">
        <v>0</v>
      </c>
      <c r="C6" s="21">
        <v>-2000000</v>
      </c>
      <c r="D6" s="21">
        <f t="shared" ref="D6:D18" si="0">B6+C6</f>
        <v>-2000000</v>
      </c>
      <c r="H6"/>
      <c r="I6"/>
    </row>
    <row r="7" spans="1:9" ht="14.95" x14ac:dyDescent="0.35">
      <c r="A7" s="6">
        <v>1</v>
      </c>
      <c r="B7" s="21">
        <v>50000</v>
      </c>
      <c r="C7" s="21"/>
      <c r="D7" s="21">
        <f t="shared" si="0"/>
        <v>50000</v>
      </c>
      <c r="H7" s="1">
        <v>1</v>
      </c>
      <c r="I7" s="1" t="s">
        <v>2</v>
      </c>
    </row>
    <row r="8" spans="1:9" ht="14.95" x14ac:dyDescent="0.35">
      <c r="A8" s="6">
        <v>2</v>
      </c>
      <c r="B8" s="21">
        <v>50000</v>
      </c>
      <c r="C8" s="3"/>
      <c r="D8" s="21">
        <f t="shared" si="0"/>
        <v>50000</v>
      </c>
      <c r="H8" s="1">
        <v>2</v>
      </c>
      <c r="I8" s="1" t="s">
        <v>3</v>
      </c>
    </row>
    <row r="9" spans="1:9" ht="14.95" x14ac:dyDescent="0.35">
      <c r="A9" s="6">
        <v>3</v>
      </c>
      <c r="B9" s="21">
        <v>50000</v>
      </c>
      <c r="C9" s="3"/>
      <c r="D9" s="21">
        <f t="shared" si="0"/>
        <v>50000</v>
      </c>
      <c r="H9" s="1">
        <v>4</v>
      </c>
      <c r="I9" s="1" t="s">
        <v>4</v>
      </c>
    </row>
    <row r="10" spans="1:9" ht="14.95" x14ac:dyDescent="0.35">
      <c r="A10" s="6">
        <v>4</v>
      </c>
      <c r="B10" s="21">
        <v>50000</v>
      </c>
      <c r="C10" s="3"/>
      <c r="D10" s="21">
        <f t="shared" si="0"/>
        <v>50000</v>
      </c>
      <c r="H10" s="1">
        <v>12</v>
      </c>
      <c r="I10" s="1" t="s">
        <v>5</v>
      </c>
    </row>
    <row r="11" spans="1:9" ht="14.95" x14ac:dyDescent="0.35">
      <c r="A11" s="6">
        <v>5</v>
      </c>
      <c r="B11" s="21">
        <v>50000</v>
      </c>
      <c r="C11" s="3"/>
      <c r="D11" s="21">
        <f t="shared" si="0"/>
        <v>50000</v>
      </c>
      <c r="H11" s="1">
        <v>13</v>
      </c>
      <c r="I11" s="1" t="s">
        <v>27</v>
      </c>
    </row>
    <row r="12" spans="1:9" ht="14.95" x14ac:dyDescent="0.35">
      <c r="A12" s="6">
        <v>6</v>
      </c>
      <c r="B12" s="21">
        <v>50000</v>
      </c>
      <c r="C12" s="3"/>
      <c r="D12" s="21">
        <f t="shared" si="0"/>
        <v>50000</v>
      </c>
      <c r="H12" s="1">
        <v>26</v>
      </c>
      <c r="I12" s="5" t="s">
        <v>28</v>
      </c>
    </row>
    <row r="13" spans="1:9" ht="14.95" x14ac:dyDescent="0.35">
      <c r="A13" s="6">
        <v>7</v>
      </c>
      <c r="B13" s="21">
        <v>50000</v>
      </c>
      <c r="C13" s="3"/>
      <c r="D13" s="21">
        <f t="shared" si="0"/>
        <v>50000</v>
      </c>
      <c r="H13" s="1">
        <v>52</v>
      </c>
      <c r="I13" s="5" t="s">
        <v>6</v>
      </c>
    </row>
    <row r="14" spans="1:9" ht="14.95" x14ac:dyDescent="0.35">
      <c r="A14" s="6">
        <v>8</v>
      </c>
      <c r="B14" s="21">
        <v>50000</v>
      </c>
      <c r="C14" s="3"/>
      <c r="D14" s="21">
        <f t="shared" si="0"/>
        <v>50000</v>
      </c>
      <c r="H14" s="1">
        <v>365</v>
      </c>
      <c r="I14" s="1" t="s">
        <v>7</v>
      </c>
    </row>
    <row r="15" spans="1:9" ht="14.95" x14ac:dyDescent="0.35">
      <c r="A15" s="6">
        <v>9</v>
      </c>
      <c r="B15" s="21">
        <v>50000</v>
      </c>
      <c r="C15" s="3"/>
      <c r="D15" s="21">
        <f t="shared" si="0"/>
        <v>50000</v>
      </c>
      <c r="H15" s="1">
        <v>366</v>
      </c>
      <c r="I15" s="1" t="s">
        <v>8</v>
      </c>
    </row>
    <row r="16" spans="1:9" ht="14.95" x14ac:dyDescent="0.35">
      <c r="A16" s="6">
        <v>10</v>
      </c>
      <c r="B16" s="21">
        <v>50000</v>
      </c>
      <c r="C16" s="3"/>
      <c r="D16" s="21">
        <f t="shared" si="0"/>
        <v>50000</v>
      </c>
    </row>
    <row r="17" spans="1:7" ht="14.95" x14ac:dyDescent="0.35">
      <c r="A17" s="6">
        <v>11</v>
      </c>
      <c r="B17" s="21">
        <v>50000</v>
      </c>
      <c r="C17" s="3"/>
      <c r="D17" s="21">
        <f t="shared" si="0"/>
        <v>50000</v>
      </c>
    </row>
    <row r="18" spans="1:7" ht="14.95" x14ac:dyDescent="0.35">
      <c r="A18" s="6">
        <v>12</v>
      </c>
      <c r="B18" s="21">
        <v>50000</v>
      </c>
      <c r="C18" s="21">
        <v>2500000</v>
      </c>
      <c r="D18" s="21">
        <f t="shared" si="0"/>
        <v>2550000</v>
      </c>
    </row>
    <row r="20" spans="1:7" ht="14.95" x14ac:dyDescent="0.35">
      <c r="B20" s="5" t="s">
        <v>12</v>
      </c>
      <c r="D20" s="4">
        <f>IRR(D6:D18,-0.9)</f>
        <v>4.1495797138913604E-2</v>
      </c>
      <c r="E20" s="1" t="str">
        <f>D3</f>
        <v>Miesięczny</v>
      </c>
      <c r="G20" s="8"/>
    </row>
    <row r="21" spans="1:7" ht="14.95" x14ac:dyDescent="0.35">
      <c r="B21" s="5" t="s">
        <v>13</v>
      </c>
      <c r="D21" s="4">
        <f>FV(D20,C3,0,-1)-1</f>
        <v>0.62888438778483602</v>
      </c>
      <c r="E21" s="1" t="s">
        <v>11</v>
      </c>
    </row>
    <row r="22" spans="1:7" ht="14.95" x14ac:dyDescent="0.35">
      <c r="B22" s="1" t="s">
        <v>14</v>
      </c>
      <c r="D22" s="21">
        <f>NPV(D20,D7:D18)+D6</f>
        <v>-3.9581209421157837E-9</v>
      </c>
    </row>
    <row r="25" spans="1:7" ht="13.35" x14ac:dyDescent="0.3">
      <c r="A25" s="2"/>
    </row>
  </sheetData>
  <mergeCells count="1">
    <mergeCell ref="A1:E1"/>
  </mergeCells>
  <dataValidations count="1">
    <dataValidation type="list" allowBlank="1" showInputMessage="1" showErrorMessage="1" sqref="C3">
      <formula1>$H$7:$H$15</formula1>
    </dataValidation>
  </dataValidations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0"/>
  <sheetViews>
    <sheetView workbookViewId="0">
      <selection activeCell="C7" sqref="C7"/>
    </sheetView>
  </sheetViews>
  <sheetFormatPr defaultColWidth="9.1796875" defaultRowHeight="12.8" x14ac:dyDescent="0.25"/>
  <cols>
    <col min="1" max="1" width="10.81640625" style="1" customWidth="1"/>
    <col min="2" max="2" width="9.1796875" style="1"/>
    <col min="3" max="3" width="15.7265625" style="1" customWidth="1"/>
    <col min="4" max="7" width="10.81640625" style="1" customWidth="1"/>
    <col min="8" max="16384" width="9.1796875" style="1"/>
  </cols>
  <sheetData>
    <row r="1" spans="1:8" x14ac:dyDescent="0.25">
      <c r="A1" s="26" t="s">
        <v>15</v>
      </c>
      <c r="B1" s="25"/>
      <c r="C1" s="25"/>
      <c r="D1" s="25"/>
      <c r="E1" s="25"/>
      <c r="F1" s="25"/>
      <c r="G1" s="25"/>
    </row>
    <row r="3" spans="1:8" x14ac:dyDescent="0.25">
      <c r="A3" s="22" t="s">
        <v>16</v>
      </c>
      <c r="B3" s="10" t="s">
        <v>17</v>
      </c>
      <c r="C3" s="10" t="s">
        <v>19</v>
      </c>
      <c r="D3" s="9" t="str">
        <f ca="1">OFFSET($A$1,COLUMN()-1,0)&amp;"-"&amp;OFFSET($A$1,COLUMN(),0)</f>
        <v>2003-2004</v>
      </c>
      <c r="E3" s="9" t="str">
        <f t="shared" ref="E3:G3" ca="1" si="0">OFFSET($A$1,COLUMN()-1,0)&amp;"-"&amp;OFFSET($A$1,COLUMN(),0)</f>
        <v>2004-2005</v>
      </c>
      <c r="F3" s="9" t="str">
        <f t="shared" ca="1" si="0"/>
        <v>2005-2006</v>
      </c>
      <c r="G3" s="9" t="str">
        <f t="shared" ca="1" si="0"/>
        <v>2006-2007</v>
      </c>
    </row>
    <row r="4" spans="1:8" x14ac:dyDescent="0.25">
      <c r="A4" s="6">
        <v>2003</v>
      </c>
      <c r="B4" s="11">
        <v>100</v>
      </c>
      <c r="D4" s="11">
        <f>-B4</f>
        <v>-100</v>
      </c>
      <c r="E4" s="11">
        <f>-B4</f>
        <v>-100</v>
      </c>
      <c r="F4" s="11">
        <f>-B4</f>
        <v>-100</v>
      </c>
      <c r="G4" s="11">
        <f>-B4</f>
        <v>-100</v>
      </c>
      <c r="H4" s="11"/>
    </row>
    <row r="5" spans="1:8" ht="14.95" x14ac:dyDescent="0.35">
      <c r="A5" s="6">
        <v>2004</v>
      </c>
      <c r="B5" s="11">
        <v>105.21</v>
      </c>
      <c r="C5" s="12">
        <f>B5/B4-1</f>
        <v>5.2100000000000035E-2</v>
      </c>
      <c r="D5" s="11">
        <f>B5</f>
        <v>105.21</v>
      </c>
      <c r="E5" s="1">
        <v>0</v>
      </c>
      <c r="F5" s="1">
        <v>0</v>
      </c>
      <c r="G5" s="1">
        <v>0</v>
      </c>
    </row>
    <row r="6" spans="1:8" ht="14.95" x14ac:dyDescent="0.35">
      <c r="A6" s="6">
        <v>2005</v>
      </c>
      <c r="B6" s="11">
        <v>110.32</v>
      </c>
      <c r="C6" s="12">
        <f>B6/B5-1</f>
        <v>4.856952761144373E-2</v>
      </c>
      <c r="E6" s="11">
        <f>B6</f>
        <v>110.32</v>
      </c>
      <c r="F6" s="1">
        <v>0</v>
      </c>
      <c r="G6" s="1">
        <v>0</v>
      </c>
    </row>
    <row r="7" spans="1:8" ht="14.95" x14ac:dyDescent="0.35">
      <c r="A7" s="6">
        <v>2006</v>
      </c>
      <c r="B7" s="11">
        <v>116.56</v>
      </c>
      <c r="C7" s="12">
        <f>B7/B6-1</f>
        <v>5.6562726613488046E-2</v>
      </c>
      <c r="F7" s="11">
        <f>B7</f>
        <v>116.56</v>
      </c>
      <c r="G7" s="1">
        <v>0</v>
      </c>
    </row>
    <row r="8" spans="1:8" ht="14.95" x14ac:dyDescent="0.35">
      <c r="A8" s="6">
        <v>2007</v>
      </c>
      <c r="B8" s="11">
        <v>119.94</v>
      </c>
      <c r="C8" s="12">
        <f>B8/B7-1</f>
        <v>2.8997940974605285E-2</v>
      </c>
      <c r="G8" s="11">
        <f>B8</f>
        <v>119.94</v>
      </c>
    </row>
    <row r="9" spans="1:8" ht="14.95" x14ac:dyDescent="0.35">
      <c r="A9" s="6"/>
      <c r="B9" s="11"/>
      <c r="C9" s="12"/>
      <c r="G9" s="11"/>
    </row>
    <row r="10" spans="1:8" ht="14.95" x14ac:dyDescent="0.35">
      <c r="A10" s="5" t="s">
        <v>18</v>
      </c>
      <c r="D10" s="13">
        <f>IRR(D4:D8,-0.9)</f>
        <v>5.2099999999999813E-2</v>
      </c>
      <c r="E10" s="13">
        <f>IRR(E4:E8,-90%)</f>
        <v>5.0333280437679262E-2</v>
      </c>
      <c r="F10" s="13">
        <f>IRR(F4:F8,-90%)</f>
        <v>5.2405670818925998E-2</v>
      </c>
      <c r="G10" s="13">
        <f>IRR(G4:G8,-90%)</f>
        <v>4.650428546201324E-2</v>
      </c>
    </row>
  </sheetData>
  <mergeCells count="1">
    <mergeCell ref="A1:G1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17"/>
  <sheetViews>
    <sheetView tabSelected="1" workbookViewId="0">
      <selection activeCell="C6" sqref="C6"/>
    </sheetView>
  </sheetViews>
  <sheetFormatPr defaultColWidth="9.1796875" defaultRowHeight="12.8" x14ac:dyDescent="0.25"/>
  <cols>
    <col min="1" max="1" width="9.1796875" style="1"/>
    <col min="2" max="2" width="13.1796875" style="1" customWidth="1"/>
    <col min="3" max="3" width="23.54296875" style="1" customWidth="1"/>
    <col min="4" max="4" width="24" style="1" customWidth="1"/>
    <col min="5" max="16384" width="9.1796875" style="1"/>
  </cols>
  <sheetData>
    <row r="1" spans="1:4" x14ac:dyDescent="0.25">
      <c r="A1" s="26" t="s">
        <v>20</v>
      </c>
      <c r="B1" s="26"/>
      <c r="C1" s="26"/>
      <c r="D1" s="26"/>
    </row>
    <row r="2" spans="1:4" x14ac:dyDescent="0.25">
      <c r="A2" s="5"/>
    </row>
    <row r="3" spans="1:4" x14ac:dyDescent="0.25">
      <c r="A3" s="5" t="s">
        <v>21</v>
      </c>
      <c r="D3" s="16">
        <v>0.1</v>
      </c>
    </row>
    <row r="5" spans="1:4" ht="16.55" customHeight="1" x14ac:dyDescent="0.25">
      <c r="A5" s="22" t="s">
        <v>22</v>
      </c>
      <c r="B5" s="22" t="s">
        <v>23</v>
      </c>
      <c r="C5" s="15" t="s">
        <v>24</v>
      </c>
      <c r="D5" s="7" t="s">
        <v>25</v>
      </c>
    </row>
    <row r="6" spans="1:4" ht="14.95" x14ac:dyDescent="0.35">
      <c r="A6" s="6">
        <v>0</v>
      </c>
      <c r="B6" s="23">
        <v>-100000</v>
      </c>
      <c r="C6" s="23">
        <f>PV($B$17,A6,0,-B6)</f>
        <v>-100000</v>
      </c>
      <c r="D6" s="23">
        <f>PV($D$3,A6,0,-B6)</f>
        <v>-100000</v>
      </c>
    </row>
    <row r="7" spans="1:4" ht="14.95" x14ac:dyDescent="0.35">
      <c r="A7" s="6">
        <v>1</v>
      </c>
      <c r="B7" s="17">
        <v>14000</v>
      </c>
      <c r="C7" s="17">
        <f t="shared" ref="C7:C14" si="0">PV($B$17,A7,0,-B7)</f>
        <v>13570.243941776002</v>
      </c>
      <c r="D7" s="17">
        <f t="shared" ref="D7:D14" si="1">PV($D$3,A7,0,-B7)</f>
        <v>12727.272727272726</v>
      </c>
    </row>
    <row r="8" spans="1:4" ht="14.95" x14ac:dyDescent="0.35">
      <c r="A8" s="6">
        <v>2</v>
      </c>
      <c r="B8" s="17">
        <v>14000</v>
      </c>
      <c r="C8" s="17">
        <f t="shared" si="0"/>
        <v>13153.680045664876</v>
      </c>
      <c r="D8" s="17">
        <f t="shared" si="1"/>
        <v>11570.247933884295</v>
      </c>
    </row>
    <row r="9" spans="1:4" ht="14.95" x14ac:dyDescent="0.35">
      <c r="A9" s="6">
        <v>3</v>
      </c>
      <c r="B9" s="17">
        <v>14000</v>
      </c>
      <c r="C9" s="17">
        <f t="shared" si="0"/>
        <v>12749.903353695974</v>
      </c>
      <c r="D9" s="17">
        <f t="shared" si="1"/>
        <v>10518.407212622085</v>
      </c>
    </row>
    <row r="10" spans="1:4" ht="14.95" x14ac:dyDescent="0.35">
      <c r="A10" s="6">
        <v>4</v>
      </c>
      <c r="B10" s="17">
        <v>14000</v>
      </c>
      <c r="C10" s="17">
        <f t="shared" si="0"/>
        <v>12358.52133883731</v>
      </c>
      <c r="D10" s="17">
        <f t="shared" si="1"/>
        <v>9562.1883751109872</v>
      </c>
    </row>
    <row r="11" spans="1:4" ht="14.95" x14ac:dyDescent="0.35">
      <c r="A11" s="6">
        <v>5</v>
      </c>
      <c r="B11" s="17">
        <v>14000</v>
      </c>
      <c r="C11" s="17">
        <f t="shared" si="0"/>
        <v>11979.153523404746</v>
      </c>
      <c r="D11" s="17">
        <f t="shared" si="1"/>
        <v>8692.898522828169</v>
      </c>
    </row>
    <row r="12" spans="1:4" ht="14.95" x14ac:dyDescent="0.35">
      <c r="A12" s="6">
        <v>6</v>
      </c>
      <c r="B12" s="17">
        <v>15000</v>
      </c>
      <c r="C12" s="17">
        <f t="shared" si="0"/>
        <v>12440.819045555196</v>
      </c>
      <c r="D12" s="17">
        <f t="shared" si="1"/>
        <v>8467.108950806658</v>
      </c>
    </row>
    <row r="13" spans="1:4" ht="14.95" x14ac:dyDescent="0.35">
      <c r="A13" s="6">
        <v>7</v>
      </c>
      <c r="B13" s="17">
        <v>15000</v>
      </c>
      <c r="C13" s="17">
        <f t="shared" si="0"/>
        <v>12058.924948834063</v>
      </c>
      <c r="D13" s="17">
        <f t="shared" si="1"/>
        <v>7697.3717734605962</v>
      </c>
    </row>
    <row r="14" spans="1:4" ht="14.95" x14ac:dyDescent="0.35">
      <c r="A14" s="6">
        <v>8</v>
      </c>
      <c r="B14" s="17">
        <v>15000</v>
      </c>
      <c r="C14" s="17">
        <f t="shared" si="0"/>
        <v>11688.753802231924</v>
      </c>
      <c r="D14" s="17">
        <f t="shared" si="1"/>
        <v>6997.6107031459978</v>
      </c>
    </row>
    <row r="15" spans="1:4" ht="14.95" x14ac:dyDescent="0.35">
      <c r="B15" s="3"/>
      <c r="C15" s="3"/>
      <c r="D15" s="3"/>
    </row>
    <row r="16" spans="1:4" ht="14.95" x14ac:dyDescent="0.35">
      <c r="A16" s="1" t="s">
        <v>1</v>
      </c>
      <c r="B16" s="23">
        <f>NPV(D3,B7:B14)+B6</f>
        <v>-23766.893800868478</v>
      </c>
      <c r="C16" s="24">
        <f>SUM(C6:C14)</f>
        <v>9.6406438387930393E-11</v>
      </c>
      <c r="D16" s="23">
        <f>SUM(D6:D14)</f>
        <v>-23766.893800868493</v>
      </c>
    </row>
    <row r="17" spans="1:2" x14ac:dyDescent="0.25">
      <c r="A17" s="1" t="s">
        <v>0</v>
      </c>
      <c r="B17" s="14">
        <f>IRR(B6:B14,-90%)</f>
        <v>3.1669000208684128E-2</v>
      </c>
    </row>
  </sheetData>
  <mergeCells count="1">
    <mergeCell ref="A1:D1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Stopa zwrotu</vt:lpstr>
      <vt:lpstr>Geometryczny</vt:lpstr>
      <vt:lpstr>Sprawdzanie wyników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internal rate of return.xlsx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2006-10-07T19:26:52Z</dcterms:created>
  <dcterms:modified xsi:type="dcterms:W3CDTF">2013-06-23T10:26:44Z</dcterms:modified>
  <cp:category>http://www.j-walk.com/ss</cp:category>
</cp:coreProperties>
</file>