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zemysław Janicki\OneDrive\Helion - tłum. 14\materialy\excele_pl\"/>
    </mc:Choice>
  </mc:AlternateContent>
  <bookViews>
    <workbookView xWindow="480" yWindow="90" windowWidth="17235" windowHeight="7965" tabRatio="686"/>
  </bookViews>
  <sheets>
    <sheet name="Rys 10.1" sheetId="11" r:id="rId1"/>
    <sheet name="Rys 10.2" sheetId="13" r:id="rId2"/>
    <sheet name="Rys 10.3" sheetId="19" r:id="rId3"/>
    <sheet name="Rys 10.4" sheetId="24" r:id="rId4"/>
    <sheet name="Rys 10.5" sheetId="14" r:id="rId5"/>
    <sheet name="Rys 10.6" sheetId="15" r:id="rId6"/>
    <sheet name="Rys 10.7" sheetId="16" r:id="rId7"/>
    <sheet name="Rys 10.8" sheetId="17" r:id="rId8"/>
    <sheet name="Rys 10.10" sheetId="20" r:id="rId9"/>
    <sheet name="Rys 10.11" sheetId="22" r:id="rId10"/>
    <sheet name="Rys 10.12" sheetId="23" r:id="rId11"/>
  </sheets>
  <definedNames>
    <definedName name="GrEksperymentalna" localSheetId="0">'Rys 10.1'!$B$2:$B$11</definedName>
    <definedName name="GrKontrolna" localSheetId="0">'Rys 10.1'!$C$2:$C$11</definedName>
    <definedName name="OponaA" localSheetId="7">'Rys 10.8'!$B$2:$B$11</definedName>
    <definedName name="OponaB" localSheetId="7">'Rys 10.8'!$C$2:$C$11</definedName>
    <definedName name="solver_adj" localSheetId="9" hidden="1">'Rys 10.11'!$N$2:$N$21</definedName>
    <definedName name="solver_adj" localSheetId="3" hidden="1">'Rys 10.4'!$H$2:$H$31</definedName>
    <definedName name="solver_cvg" localSheetId="9" hidden="1">0.0001</definedName>
    <definedName name="solver_cvg" localSheetId="3" hidden="1">0.0001</definedName>
    <definedName name="solver_drv" localSheetId="9" hidden="1">1</definedName>
    <definedName name="solver_drv" localSheetId="3" hidden="1">1</definedName>
    <definedName name="solver_eng" localSheetId="9" hidden="1">1</definedName>
    <definedName name="solver_eng" localSheetId="3" hidden="1">1</definedName>
    <definedName name="solver_est" localSheetId="9" hidden="1">1</definedName>
    <definedName name="solver_est" localSheetId="3" hidden="1">1</definedName>
    <definedName name="solver_itr" localSheetId="9" hidden="1">2147483647</definedName>
    <definedName name="solver_itr" localSheetId="3" hidden="1">2147483647</definedName>
    <definedName name="solver_lhs1" localSheetId="9" hidden="1">'Rys 10.11'!$N$5</definedName>
    <definedName name="solver_mip" localSheetId="9" hidden="1">2147483647</definedName>
    <definedName name="solver_mip" localSheetId="3" hidden="1">2147483647</definedName>
    <definedName name="solver_mni" localSheetId="9" hidden="1">30</definedName>
    <definedName name="solver_mni" localSheetId="3" hidden="1">30</definedName>
    <definedName name="solver_mrt" localSheetId="9" hidden="1">0.075</definedName>
    <definedName name="solver_mrt" localSheetId="3" hidden="1">0.075</definedName>
    <definedName name="solver_msl" localSheetId="9" hidden="1">2</definedName>
    <definedName name="solver_msl" localSheetId="3" hidden="1">2</definedName>
    <definedName name="solver_neg" localSheetId="9" hidden="1">1</definedName>
    <definedName name="solver_neg" localSheetId="3" hidden="1">1</definedName>
    <definedName name="solver_nod" localSheetId="9" hidden="1">2147483647</definedName>
    <definedName name="solver_nod" localSheetId="3" hidden="1">2147483647</definedName>
    <definedName name="solver_num" localSheetId="9" hidden="1">1</definedName>
    <definedName name="solver_num" localSheetId="3" hidden="1">0</definedName>
    <definedName name="solver_nwt" localSheetId="9" hidden="1">1</definedName>
    <definedName name="solver_nwt" localSheetId="3" hidden="1">1</definedName>
    <definedName name="solver_opt" localSheetId="9" hidden="1">'Rys 10.11'!$N$6</definedName>
    <definedName name="solver_opt" localSheetId="3" hidden="1">'Rys 10.4'!$L$2</definedName>
    <definedName name="solver_pre" localSheetId="9" hidden="1">0.000001</definedName>
    <definedName name="solver_pre" localSheetId="3" hidden="1">0.000001</definedName>
    <definedName name="solver_rbv" localSheetId="9" hidden="1">1</definedName>
    <definedName name="solver_rbv" localSheetId="3" hidden="1">1</definedName>
    <definedName name="solver_rel1" localSheetId="9" hidden="1">2</definedName>
    <definedName name="solver_rhs1" localSheetId="9" hidden="1">31.18</definedName>
    <definedName name="solver_rlx" localSheetId="9" hidden="1">2</definedName>
    <definedName name="solver_rlx" localSheetId="3" hidden="1">2</definedName>
    <definedName name="solver_rsd" localSheetId="9" hidden="1">0</definedName>
    <definedName name="solver_rsd" localSheetId="3" hidden="1">0</definedName>
    <definedName name="solver_scl" localSheetId="9" hidden="1">1</definedName>
    <definedName name="solver_scl" localSheetId="3" hidden="1">1</definedName>
    <definedName name="solver_sho" localSheetId="9" hidden="1">2</definedName>
    <definedName name="solver_sho" localSheetId="3" hidden="1">2</definedName>
    <definedName name="solver_ssz" localSheetId="9" hidden="1">100</definedName>
    <definedName name="solver_ssz" localSheetId="3" hidden="1">100</definedName>
    <definedName name="solver_tim" localSheetId="9" hidden="1">2147483647</definedName>
    <definedName name="solver_tim" localSheetId="3" hidden="1">2147483647</definedName>
    <definedName name="solver_tol" localSheetId="9" hidden="1">0.01</definedName>
    <definedName name="solver_tol" localSheetId="3" hidden="1">0.01</definedName>
    <definedName name="solver_typ" localSheetId="9" hidden="1">3</definedName>
    <definedName name="solver_typ" localSheetId="3" hidden="1">3</definedName>
    <definedName name="solver_val" localSheetId="9" hidden="1">83.44</definedName>
    <definedName name="solver_val" localSheetId="3" hidden="1">30</definedName>
    <definedName name="solver_ver" localSheetId="9" hidden="1">3</definedName>
    <definedName name="solver_ver" localSheetId="3" hidden="1">3</definedName>
  </definedNames>
  <calcPr calcId="162913" iterateDelta="1E-13"/>
</workbook>
</file>

<file path=xl/calcChain.xml><?xml version="1.0" encoding="utf-8"?>
<calcChain xmlns="http://schemas.openxmlformats.org/spreadsheetml/2006/main">
  <c r="M3" i="24" l="1"/>
  <c r="L3" i="24"/>
  <c r="E3" i="24"/>
  <c r="F3" i="24"/>
  <c r="E4" i="24"/>
  <c r="F4" i="24"/>
  <c r="L4" i="24"/>
  <c r="M4" i="24"/>
  <c r="L5" i="24" l="1"/>
  <c r="L6" i="24" s="1"/>
  <c r="L7" i="24" s="1"/>
  <c r="E5" i="24"/>
  <c r="E6" i="24" s="1"/>
  <c r="E7" i="24" s="1"/>
  <c r="F7" i="11"/>
  <c r="AB141" i="23" l="1"/>
  <c r="X141" i="23"/>
  <c r="W141" i="23"/>
  <c r="AB140" i="23"/>
  <c r="X140" i="23"/>
  <c r="W140" i="23"/>
  <c r="AB139" i="23"/>
  <c r="X139" i="23"/>
  <c r="W139" i="23"/>
  <c r="AB138" i="23"/>
  <c r="X138" i="23"/>
  <c r="W138" i="23"/>
  <c r="AB137" i="23"/>
  <c r="X137" i="23"/>
  <c r="W137" i="23"/>
  <c r="AB136" i="23"/>
  <c r="X136" i="23"/>
  <c r="W136" i="23"/>
  <c r="AB135" i="23"/>
  <c r="X135" i="23"/>
  <c r="W135" i="23"/>
  <c r="AB134" i="23"/>
  <c r="X134" i="23"/>
  <c r="W134" i="23"/>
  <c r="AB133" i="23"/>
  <c r="X133" i="23"/>
  <c r="W133" i="23"/>
  <c r="AB132" i="23"/>
  <c r="X132" i="23"/>
  <c r="W132" i="23"/>
  <c r="AB131" i="23"/>
  <c r="X131" i="23"/>
  <c r="W131" i="23"/>
  <c r="AB130" i="23"/>
  <c r="X130" i="23"/>
  <c r="W130" i="23"/>
  <c r="AB129" i="23"/>
  <c r="X129" i="23"/>
  <c r="W129" i="23"/>
  <c r="AB128" i="23"/>
  <c r="X128" i="23"/>
  <c r="W128" i="23"/>
  <c r="AB127" i="23"/>
  <c r="X127" i="23"/>
  <c r="W127" i="23"/>
  <c r="AB126" i="23"/>
  <c r="X126" i="23"/>
  <c r="W126" i="23"/>
  <c r="AB125" i="23"/>
  <c r="X125" i="23"/>
  <c r="W125" i="23"/>
  <c r="AB124" i="23"/>
  <c r="X124" i="23"/>
  <c r="W124" i="23"/>
  <c r="AB123" i="23"/>
  <c r="X123" i="23"/>
  <c r="W123" i="23"/>
  <c r="AB122" i="23"/>
  <c r="X122" i="23"/>
  <c r="W122" i="23"/>
  <c r="AB121" i="23"/>
  <c r="X121" i="23"/>
  <c r="W121" i="23"/>
  <c r="AB120" i="23"/>
  <c r="X120" i="23"/>
  <c r="W120" i="23"/>
  <c r="AB119" i="23"/>
  <c r="X119" i="23"/>
  <c r="W119" i="23"/>
  <c r="AB118" i="23"/>
  <c r="X118" i="23"/>
  <c r="W118" i="23"/>
  <c r="AB117" i="23"/>
  <c r="X117" i="23"/>
  <c r="W117" i="23"/>
  <c r="AB116" i="23"/>
  <c r="X116" i="23"/>
  <c r="W116" i="23"/>
  <c r="AB115" i="23"/>
  <c r="X115" i="23"/>
  <c r="W115" i="23"/>
  <c r="AB114" i="23"/>
  <c r="X114" i="23"/>
  <c r="W114" i="23"/>
  <c r="AB113" i="23"/>
  <c r="X113" i="23"/>
  <c r="W113" i="23"/>
  <c r="AB112" i="23"/>
  <c r="X112" i="23"/>
  <c r="W112" i="23"/>
  <c r="AB111" i="23"/>
  <c r="X111" i="23"/>
  <c r="W111" i="23"/>
  <c r="AB110" i="23"/>
  <c r="X110" i="23"/>
  <c r="W110" i="23"/>
  <c r="AB109" i="23"/>
  <c r="X109" i="23"/>
  <c r="W109" i="23"/>
  <c r="AB108" i="23"/>
  <c r="X108" i="23"/>
  <c r="W108" i="23"/>
  <c r="AB107" i="23"/>
  <c r="X107" i="23"/>
  <c r="W107" i="23"/>
  <c r="AB106" i="23"/>
  <c r="X106" i="23"/>
  <c r="W106" i="23"/>
  <c r="AB105" i="23"/>
  <c r="X105" i="23"/>
  <c r="W105" i="23"/>
  <c r="AB104" i="23"/>
  <c r="X104" i="23"/>
  <c r="W104" i="23"/>
  <c r="AB103" i="23"/>
  <c r="X103" i="23"/>
  <c r="W103" i="23"/>
  <c r="AB102" i="23"/>
  <c r="X102" i="23"/>
  <c r="W102" i="23"/>
  <c r="AB101" i="23"/>
  <c r="X101" i="23"/>
  <c r="W101" i="23"/>
  <c r="AB100" i="23"/>
  <c r="X100" i="23"/>
  <c r="W100" i="23"/>
  <c r="AB99" i="23"/>
  <c r="X99" i="23"/>
  <c r="W99" i="23"/>
  <c r="AB98" i="23"/>
  <c r="X98" i="23"/>
  <c r="W98" i="23"/>
  <c r="AB97" i="23"/>
  <c r="X97" i="23"/>
  <c r="W97" i="23"/>
  <c r="AB96" i="23"/>
  <c r="X96" i="23"/>
  <c r="W96" i="23"/>
  <c r="AB95" i="23"/>
  <c r="X95" i="23"/>
  <c r="W95" i="23"/>
  <c r="AB94" i="23"/>
  <c r="X94" i="23"/>
  <c r="W94" i="23"/>
  <c r="AB93" i="23"/>
  <c r="X93" i="23"/>
  <c r="W93" i="23"/>
  <c r="AB92" i="23"/>
  <c r="X92" i="23"/>
  <c r="W92" i="23"/>
  <c r="AB91" i="23"/>
  <c r="X91" i="23"/>
  <c r="W91" i="23"/>
  <c r="AB90" i="23"/>
  <c r="X90" i="23"/>
  <c r="W90" i="23"/>
  <c r="AB89" i="23"/>
  <c r="X89" i="23"/>
  <c r="W89" i="23"/>
  <c r="AB88" i="23"/>
  <c r="X88" i="23"/>
  <c r="W88" i="23"/>
  <c r="AB87" i="23"/>
  <c r="X87" i="23"/>
  <c r="W87" i="23"/>
  <c r="AB86" i="23"/>
  <c r="X86" i="23"/>
  <c r="W86" i="23"/>
  <c r="AB85" i="23"/>
  <c r="X85" i="23"/>
  <c r="W85" i="23"/>
  <c r="AB84" i="23"/>
  <c r="X84" i="23"/>
  <c r="W84" i="23"/>
  <c r="AB83" i="23"/>
  <c r="X83" i="23"/>
  <c r="W83" i="23"/>
  <c r="AB82" i="23"/>
  <c r="X82" i="23"/>
  <c r="W82" i="23"/>
  <c r="AB81" i="23"/>
  <c r="X81" i="23"/>
  <c r="W81" i="23"/>
  <c r="AB80" i="23"/>
  <c r="X80" i="23"/>
  <c r="W80" i="23"/>
  <c r="AB79" i="23"/>
  <c r="X79" i="23"/>
  <c r="W79" i="23"/>
  <c r="AB78" i="23"/>
  <c r="X78" i="23"/>
  <c r="W78" i="23"/>
  <c r="AB77" i="23"/>
  <c r="X77" i="23"/>
  <c r="W77" i="23"/>
  <c r="AB76" i="23"/>
  <c r="X76" i="23"/>
  <c r="W76" i="23"/>
  <c r="AB75" i="23"/>
  <c r="X75" i="23"/>
  <c r="W75" i="23"/>
  <c r="AB74" i="23"/>
  <c r="X74" i="23"/>
  <c r="W74" i="23"/>
  <c r="AB73" i="23"/>
  <c r="X73" i="23"/>
  <c r="W73" i="23"/>
  <c r="AB72" i="23"/>
  <c r="X72" i="23"/>
  <c r="W72" i="23"/>
  <c r="AB71" i="23"/>
  <c r="X71" i="23"/>
  <c r="W71" i="23"/>
  <c r="AB70" i="23"/>
  <c r="X70" i="23"/>
  <c r="W70" i="23"/>
  <c r="AB69" i="23"/>
  <c r="X69" i="23"/>
  <c r="W69" i="23"/>
  <c r="AB68" i="23"/>
  <c r="X68" i="23"/>
  <c r="W68" i="23"/>
  <c r="AB67" i="23"/>
  <c r="X67" i="23"/>
  <c r="W67" i="23"/>
  <c r="AB66" i="23"/>
  <c r="X66" i="23"/>
  <c r="W66" i="23"/>
  <c r="AB65" i="23"/>
  <c r="X65" i="23"/>
  <c r="W65" i="23"/>
  <c r="AB64" i="23"/>
  <c r="X64" i="23"/>
  <c r="W64" i="23"/>
  <c r="AB63" i="23"/>
  <c r="X63" i="23"/>
  <c r="W63" i="23"/>
  <c r="AB62" i="23"/>
  <c r="X62" i="23"/>
  <c r="W62" i="23"/>
  <c r="AB61" i="23"/>
  <c r="X61" i="23"/>
  <c r="W61" i="23"/>
  <c r="AB60" i="23"/>
  <c r="X60" i="23"/>
  <c r="W60" i="23"/>
  <c r="AB59" i="23"/>
  <c r="X59" i="23"/>
  <c r="W59" i="23"/>
  <c r="AB58" i="23"/>
  <c r="X58" i="23"/>
  <c r="W58" i="23"/>
  <c r="AB57" i="23"/>
  <c r="X57" i="23"/>
  <c r="W57" i="23"/>
  <c r="AB56" i="23"/>
  <c r="X56" i="23"/>
  <c r="W56" i="23"/>
  <c r="AB55" i="23"/>
  <c r="X55" i="23"/>
  <c r="W55" i="23"/>
  <c r="AB54" i="23"/>
  <c r="X54" i="23"/>
  <c r="W54" i="23"/>
  <c r="AB53" i="23"/>
  <c r="X53" i="23"/>
  <c r="W53" i="23"/>
  <c r="AB52" i="23"/>
  <c r="X52" i="23"/>
  <c r="W52" i="23"/>
  <c r="AB51" i="23"/>
  <c r="X51" i="23"/>
  <c r="W51" i="23"/>
  <c r="AB50" i="23"/>
  <c r="X50" i="23"/>
  <c r="W50" i="23"/>
  <c r="AB49" i="23"/>
  <c r="X49" i="23"/>
  <c r="W49" i="23"/>
  <c r="AB48" i="23"/>
  <c r="X48" i="23"/>
  <c r="W48" i="23"/>
  <c r="AB47" i="23"/>
  <c r="X47" i="23"/>
  <c r="W47" i="23"/>
  <c r="AB46" i="23"/>
  <c r="X46" i="23"/>
  <c r="W46" i="23"/>
  <c r="AB45" i="23"/>
  <c r="X45" i="23"/>
  <c r="W45" i="23"/>
  <c r="AB44" i="23"/>
  <c r="X44" i="23"/>
  <c r="W44" i="23"/>
  <c r="AB43" i="23"/>
  <c r="X43" i="23"/>
  <c r="W43" i="23"/>
  <c r="AB42" i="23"/>
  <c r="X42" i="23"/>
  <c r="W42" i="23"/>
  <c r="AB41" i="23"/>
  <c r="X41" i="23"/>
  <c r="W41" i="23"/>
  <c r="AB40" i="23"/>
  <c r="X40" i="23"/>
  <c r="W40" i="23"/>
  <c r="AB39" i="23"/>
  <c r="X39" i="23"/>
  <c r="W39" i="23"/>
  <c r="AB38" i="23"/>
  <c r="X38" i="23"/>
  <c r="W38" i="23"/>
  <c r="AB37" i="23"/>
  <c r="X37" i="23"/>
  <c r="W37" i="23"/>
  <c r="AB36" i="23"/>
  <c r="X36" i="23"/>
  <c r="W36" i="23"/>
  <c r="AB35" i="23"/>
  <c r="X35" i="23"/>
  <c r="W35" i="23"/>
  <c r="AB34" i="23"/>
  <c r="X34" i="23"/>
  <c r="W34" i="23"/>
  <c r="AB33" i="23"/>
  <c r="X33" i="23"/>
  <c r="W33" i="23"/>
  <c r="AB32" i="23"/>
  <c r="X32" i="23"/>
  <c r="W32" i="23"/>
  <c r="AB31" i="23"/>
  <c r="X31" i="23"/>
  <c r="W31" i="23"/>
  <c r="AB30" i="23"/>
  <c r="X30" i="23"/>
  <c r="W30" i="23"/>
  <c r="AB29" i="23"/>
  <c r="X29" i="23"/>
  <c r="W29" i="23"/>
  <c r="AB28" i="23"/>
  <c r="X28" i="23"/>
  <c r="W28" i="23"/>
  <c r="AB27" i="23"/>
  <c r="X27" i="23"/>
  <c r="W27" i="23"/>
  <c r="AB26" i="23"/>
  <c r="X26" i="23"/>
  <c r="W26" i="23"/>
  <c r="AB25" i="23"/>
  <c r="X25" i="23"/>
  <c r="W25" i="23"/>
  <c r="AB24" i="23"/>
  <c r="X24" i="23"/>
  <c r="W24" i="23"/>
  <c r="AB23" i="23"/>
  <c r="X23" i="23"/>
  <c r="W23" i="23"/>
  <c r="AB22" i="23"/>
  <c r="X22" i="23"/>
  <c r="W22" i="23"/>
  <c r="AB21" i="23"/>
  <c r="X21" i="23"/>
  <c r="W21" i="23"/>
  <c r="AB20" i="23"/>
  <c r="X20" i="23"/>
  <c r="W20" i="23"/>
  <c r="AB19" i="23"/>
  <c r="X19" i="23"/>
  <c r="W19" i="23"/>
  <c r="AB18" i="23"/>
  <c r="X18" i="23"/>
  <c r="W18" i="23"/>
  <c r="AB17" i="23"/>
  <c r="X17" i="23"/>
  <c r="W17" i="23"/>
  <c r="AB16" i="23"/>
  <c r="X16" i="23"/>
  <c r="W16" i="23"/>
  <c r="AB15" i="23"/>
  <c r="X15" i="23"/>
  <c r="W15" i="23"/>
  <c r="AB14" i="23"/>
  <c r="X14" i="23"/>
  <c r="W14" i="23"/>
  <c r="AB13" i="23"/>
  <c r="X13" i="23"/>
  <c r="W13" i="23"/>
  <c r="AB12" i="23"/>
  <c r="X12" i="23"/>
  <c r="W12" i="23"/>
  <c r="AB11" i="23"/>
  <c r="X11" i="23"/>
  <c r="W11" i="23"/>
  <c r="AB10" i="23"/>
  <c r="X10" i="23"/>
  <c r="W10" i="23"/>
  <c r="AB9" i="23"/>
  <c r="X9" i="23"/>
  <c r="W9" i="23"/>
  <c r="AB8" i="23"/>
  <c r="X8" i="23"/>
  <c r="W8" i="23"/>
  <c r="AB7" i="23"/>
  <c r="X7" i="23"/>
  <c r="W7" i="23"/>
  <c r="AB6" i="23"/>
  <c r="X6" i="23"/>
  <c r="W6" i="23"/>
  <c r="AB5" i="23"/>
  <c r="X5" i="23"/>
  <c r="W5" i="23"/>
  <c r="AB4" i="23"/>
  <c r="X4" i="23"/>
  <c r="W4" i="23"/>
  <c r="AB3" i="23"/>
  <c r="X3" i="23"/>
  <c r="W3" i="23"/>
  <c r="AB2" i="23"/>
  <c r="X2" i="23"/>
  <c r="W2" i="23"/>
  <c r="G2" i="23"/>
  <c r="AB1" i="23"/>
  <c r="X1" i="23"/>
  <c r="W1" i="23"/>
  <c r="F5" i="11"/>
  <c r="Z13" i="23" l="1"/>
  <c r="Y2" i="23"/>
  <c r="Z1" i="23"/>
  <c r="Z2" i="23"/>
  <c r="Z3" i="23"/>
  <c r="Y1" i="23"/>
  <c r="Y141" i="23"/>
  <c r="Y139" i="23"/>
  <c r="Y137" i="23"/>
  <c r="Y135" i="23"/>
  <c r="Y133" i="23"/>
  <c r="Y131" i="23"/>
  <c r="Y129" i="23"/>
  <c r="Y127" i="23"/>
  <c r="Y125" i="23"/>
  <c r="Y123" i="23"/>
  <c r="Y121" i="23"/>
  <c r="Y119" i="23"/>
  <c r="Y117" i="23"/>
  <c r="Y115" i="23"/>
  <c r="Y113" i="23"/>
  <c r="Y111" i="23"/>
  <c r="Y109" i="23"/>
  <c r="Y107" i="23"/>
  <c r="Y105" i="23"/>
  <c r="Y103" i="23"/>
  <c r="Y101" i="23"/>
  <c r="Y99" i="23"/>
  <c r="Y97" i="23"/>
  <c r="Y95" i="23"/>
  <c r="Y93" i="23"/>
  <c r="Y91" i="23"/>
  <c r="Y89" i="23"/>
  <c r="Y87" i="23"/>
  <c r="Y85" i="23"/>
  <c r="Y83" i="23"/>
  <c r="Y81" i="23"/>
  <c r="Y79" i="23"/>
  <c r="Y77" i="23"/>
  <c r="Y75" i="23"/>
  <c r="Y73" i="23"/>
  <c r="Y71" i="23"/>
  <c r="Y69" i="23"/>
  <c r="Y67" i="23"/>
  <c r="Y65" i="23"/>
  <c r="Y63" i="23"/>
  <c r="Y61" i="23"/>
  <c r="Y59" i="23"/>
  <c r="Y140" i="23"/>
  <c r="Y138" i="23"/>
  <c r="Y136" i="23"/>
  <c r="Y134" i="23"/>
  <c r="Y132" i="23"/>
  <c r="Y130" i="23"/>
  <c r="Y128" i="23"/>
  <c r="Y126" i="23"/>
  <c r="Y124" i="23"/>
  <c r="Y122" i="23"/>
  <c r="Y120" i="23"/>
  <c r="Y118" i="23"/>
  <c r="Y116" i="23"/>
  <c r="Y114" i="23"/>
  <c r="Y112" i="23"/>
  <c r="Y110" i="23"/>
  <c r="Y108" i="23"/>
  <c r="Y106" i="23"/>
  <c r="Y104" i="23"/>
  <c r="Y102" i="23"/>
  <c r="Y100" i="23"/>
  <c r="Y98" i="23"/>
  <c r="Y96" i="23"/>
  <c r="Y94" i="23"/>
  <c r="Y92" i="23"/>
  <c r="Y90" i="23"/>
  <c r="Y88" i="23"/>
  <c r="Y86" i="23"/>
  <c r="Y84" i="23"/>
  <c r="Y82" i="23"/>
  <c r="Y80" i="23"/>
  <c r="Y78" i="23"/>
  <c r="Y76" i="23"/>
  <c r="Y74" i="23"/>
  <c r="Y72" i="23"/>
  <c r="Y70" i="23"/>
  <c r="Y68" i="23"/>
  <c r="Y66" i="23"/>
  <c r="Y64" i="23"/>
  <c r="Y62" i="23"/>
  <c r="Y60" i="23"/>
  <c r="Y58" i="23"/>
  <c r="Y56" i="23"/>
  <c r="Y54" i="23"/>
  <c r="Y52" i="23"/>
  <c r="Y50" i="23"/>
  <c r="Y48" i="23"/>
  <c r="Y46" i="23"/>
  <c r="Y44" i="23"/>
  <c r="Y42" i="23"/>
  <c r="Y40" i="23"/>
  <c r="Y38" i="23"/>
  <c r="Y36" i="23"/>
  <c r="Y34" i="23"/>
  <c r="Y32" i="23"/>
  <c r="Y30" i="23"/>
  <c r="Y28" i="23"/>
  <c r="Y26" i="23"/>
  <c r="Y24" i="23"/>
  <c r="Y22" i="23"/>
  <c r="Y20" i="23"/>
  <c r="Y18" i="23"/>
  <c r="Y16" i="23"/>
  <c r="Y57" i="23"/>
  <c r="Y55" i="23"/>
  <c r="Y53" i="23"/>
  <c r="Y51" i="23"/>
  <c r="Y49" i="23"/>
  <c r="Y47" i="23"/>
  <c r="Y45" i="23"/>
  <c r="Y43" i="23"/>
  <c r="Y41" i="23"/>
  <c r="Y39" i="23"/>
  <c r="Y37" i="23"/>
  <c r="Y35" i="23"/>
  <c r="Y33" i="23"/>
  <c r="Y31" i="23"/>
  <c r="Y29" i="23"/>
  <c r="Y27" i="23"/>
  <c r="Y25" i="23"/>
  <c r="Y23" i="23"/>
  <c r="Y21" i="23"/>
  <c r="Y19" i="23"/>
  <c r="Y17" i="23"/>
  <c r="Y15" i="23"/>
  <c r="Y13" i="23"/>
  <c r="Y11" i="23"/>
  <c r="Y9" i="23"/>
  <c r="Y7" i="23"/>
  <c r="Y5" i="23"/>
  <c r="Y3" i="23"/>
  <c r="Z4" i="23"/>
  <c r="Z6" i="23"/>
  <c r="Z8" i="23"/>
  <c r="Z10" i="23"/>
  <c r="Z12" i="23"/>
  <c r="Z14" i="23"/>
  <c r="Z15" i="23"/>
  <c r="Z17" i="23"/>
  <c r="Z19" i="23"/>
  <c r="Z21" i="23"/>
  <c r="Z23" i="23"/>
  <c r="Z25" i="23"/>
  <c r="Z27" i="23"/>
  <c r="Z29" i="23"/>
  <c r="Z31" i="23"/>
  <c r="Z33" i="23"/>
  <c r="Z35" i="23"/>
  <c r="Z37" i="23"/>
  <c r="Z39" i="23"/>
  <c r="Z41" i="23"/>
  <c r="Z43" i="23"/>
  <c r="Z45" i="23"/>
  <c r="Z47" i="23"/>
  <c r="Z49" i="23"/>
  <c r="Z51" i="23"/>
  <c r="Z53" i="23"/>
  <c r="Z55" i="23"/>
  <c r="Y4" i="23"/>
  <c r="Z5" i="23"/>
  <c r="Y6" i="23"/>
  <c r="Z7" i="23"/>
  <c r="Y8" i="23"/>
  <c r="Z9" i="23"/>
  <c r="Y10" i="23"/>
  <c r="Z11" i="23"/>
  <c r="Y12" i="23"/>
  <c r="Y14" i="23"/>
  <c r="Z16" i="23"/>
  <c r="Z18" i="23"/>
  <c r="Z20" i="23"/>
  <c r="Z22" i="23"/>
  <c r="Z24" i="23"/>
  <c r="Z26" i="23"/>
  <c r="Z28" i="23"/>
  <c r="Z30" i="23"/>
  <c r="Z32" i="23"/>
  <c r="Z34" i="23"/>
  <c r="Z36" i="23"/>
  <c r="Z38" i="23"/>
  <c r="Z40" i="23"/>
  <c r="Z42" i="23"/>
  <c r="Z44" i="23"/>
  <c r="Z46" i="23"/>
  <c r="Z48" i="23"/>
  <c r="Z50" i="23"/>
  <c r="Z52" i="23"/>
  <c r="Z54" i="23"/>
  <c r="Z56" i="23"/>
  <c r="Z59" i="23"/>
  <c r="Z61" i="23"/>
  <c r="Z63" i="23"/>
  <c r="Z65" i="23"/>
  <c r="Z67" i="23"/>
  <c r="Z69" i="23"/>
  <c r="Z71" i="23"/>
  <c r="Z73" i="23"/>
  <c r="Z75" i="23"/>
  <c r="Z77" i="23"/>
  <c r="Z79" i="23"/>
  <c r="Z81" i="23"/>
  <c r="Z83" i="23"/>
  <c r="Z85" i="23"/>
  <c r="Z87" i="23"/>
  <c r="Z89" i="23"/>
  <c r="Z91" i="23"/>
  <c r="Z93" i="23"/>
  <c r="Z95" i="23"/>
  <c r="Z97" i="23"/>
  <c r="Z99" i="23"/>
  <c r="Z101" i="23"/>
  <c r="Z103" i="23"/>
  <c r="Z105" i="23"/>
  <c r="Z107" i="23"/>
  <c r="Z109" i="23"/>
  <c r="Z111" i="23"/>
  <c r="Z113" i="23"/>
  <c r="Z115" i="23"/>
  <c r="Z117" i="23"/>
  <c r="Z119" i="23"/>
  <c r="Z121" i="23"/>
  <c r="Z123" i="23"/>
  <c r="Z125" i="23"/>
  <c r="Z127" i="23"/>
  <c r="Z129" i="23"/>
  <c r="Z131" i="23"/>
  <c r="Z133" i="23"/>
  <c r="Z135" i="23"/>
  <c r="Z137" i="23"/>
  <c r="Z139" i="23"/>
  <c r="Z141" i="23"/>
  <c r="Z57" i="23"/>
  <c r="Z58" i="23"/>
  <c r="Z60" i="23"/>
  <c r="Z62" i="23"/>
  <c r="Z64" i="23"/>
  <c r="Z66" i="23"/>
  <c r="Z68" i="23"/>
  <c r="Z70" i="23"/>
  <c r="Z72" i="23"/>
  <c r="Z74" i="23"/>
  <c r="Z76" i="23"/>
  <c r="Z78" i="23"/>
  <c r="Z80" i="23"/>
  <c r="Z82" i="23"/>
  <c r="Z84" i="23"/>
  <c r="Z86" i="23"/>
  <c r="Z88" i="23"/>
  <c r="Z90" i="23"/>
  <c r="Z92" i="23"/>
  <c r="Z94" i="23"/>
  <c r="Z96" i="23"/>
  <c r="Z98" i="23"/>
  <c r="Z100" i="23"/>
  <c r="Z102" i="23"/>
  <c r="Z104" i="23"/>
  <c r="Z106" i="23"/>
  <c r="Z108" i="23"/>
  <c r="Z110" i="23"/>
  <c r="Z112" i="23"/>
  <c r="Z114" i="23"/>
  <c r="Z116" i="23"/>
  <c r="Z118" i="23"/>
  <c r="Z120" i="23"/>
  <c r="Z122" i="23"/>
  <c r="Z124" i="23"/>
  <c r="Z126" i="23"/>
  <c r="Z128" i="23"/>
  <c r="Z130" i="23"/>
  <c r="Z132" i="23"/>
  <c r="Z134" i="23"/>
  <c r="Z136" i="23"/>
  <c r="Z138" i="23"/>
  <c r="Z140" i="23"/>
  <c r="Q9" i="22"/>
  <c r="Q10" i="22" s="1"/>
  <c r="Q7" i="22"/>
  <c r="Q6" i="22"/>
  <c r="Q8" i="22" l="1"/>
  <c r="F7" i="17"/>
  <c r="F11" i="17"/>
  <c r="I2" i="17"/>
  <c r="F2" i="17"/>
  <c r="I4" i="17"/>
  <c r="F4" i="17"/>
  <c r="I3" i="17"/>
  <c r="I5" i="17" s="1"/>
  <c r="F3" i="17"/>
  <c r="F5" i="17" l="1"/>
  <c r="G54" i="19" l="1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24" i="19"/>
  <c r="D118" i="19"/>
  <c r="D117" i="19"/>
  <c r="D116" i="19"/>
  <c r="D115" i="19"/>
  <c r="D114" i="19"/>
  <c r="D113" i="19"/>
  <c r="D112" i="19"/>
  <c r="D111" i="19"/>
  <c r="D110" i="19"/>
  <c r="D109" i="19"/>
  <c r="D108" i="19"/>
  <c r="D107" i="19"/>
  <c r="B107" i="19"/>
  <c r="D106" i="19"/>
  <c r="B106" i="19"/>
  <c r="D105" i="19"/>
  <c r="B105" i="19"/>
  <c r="D104" i="19"/>
  <c r="B104" i="19"/>
  <c r="D103" i="19"/>
  <c r="B103" i="19"/>
  <c r="D102" i="19"/>
  <c r="B102" i="19"/>
  <c r="D101" i="19"/>
  <c r="B101" i="19"/>
  <c r="D100" i="19"/>
  <c r="B100" i="19"/>
  <c r="D99" i="19"/>
  <c r="B99" i="19"/>
  <c r="D98" i="19"/>
  <c r="B98" i="19"/>
  <c r="D97" i="19"/>
  <c r="B97" i="19"/>
  <c r="D96" i="19"/>
  <c r="C96" i="19"/>
  <c r="B96" i="19"/>
  <c r="D95" i="19"/>
  <c r="C95" i="19"/>
  <c r="B95" i="19"/>
  <c r="D94" i="19"/>
  <c r="C94" i="19"/>
  <c r="B94" i="19"/>
  <c r="D93" i="19"/>
  <c r="C93" i="19"/>
  <c r="B93" i="19"/>
  <c r="D92" i="19"/>
  <c r="C92" i="19"/>
  <c r="B92" i="19"/>
  <c r="D91" i="19"/>
  <c r="C91" i="19"/>
  <c r="B91" i="19"/>
  <c r="D90" i="19"/>
  <c r="C90" i="19"/>
  <c r="B90" i="19"/>
  <c r="D89" i="19"/>
  <c r="C89" i="19"/>
  <c r="B89" i="19"/>
  <c r="D88" i="19"/>
  <c r="C88" i="19"/>
  <c r="B88" i="19"/>
  <c r="D87" i="19"/>
  <c r="C87" i="19"/>
  <c r="B87" i="19"/>
  <c r="D86" i="19"/>
  <c r="C86" i="19"/>
  <c r="B86" i="19"/>
  <c r="D85" i="19"/>
  <c r="C85" i="19"/>
  <c r="B85" i="19"/>
  <c r="D84" i="19"/>
  <c r="F84" i="19" s="1"/>
  <c r="C84" i="19"/>
  <c r="B84" i="19"/>
  <c r="D83" i="19"/>
  <c r="C83" i="19"/>
  <c r="B83" i="19"/>
  <c r="D82" i="19"/>
  <c r="C82" i="19"/>
  <c r="B82" i="19"/>
  <c r="D81" i="19"/>
  <c r="C81" i="19"/>
  <c r="B81" i="19"/>
  <c r="D80" i="19"/>
  <c r="C80" i="19"/>
  <c r="B80" i="19"/>
  <c r="D79" i="19"/>
  <c r="C79" i="19"/>
  <c r="B79" i="19"/>
  <c r="D78" i="19"/>
  <c r="C78" i="19"/>
  <c r="B78" i="19"/>
  <c r="D77" i="19"/>
  <c r="C77" i="19"/>
  <c r="B77" i="19"/>
  <c r="D76" i="19"/>
  <c r="C76" i="19"/>
  <c r="B76" i="19"/>
  <c r="D75" i="19"/>
  <c r="C75" i="19"/>
  <c r="B75" i="19"/>
  <c r="D74" i="19"/>
  <c r="C74" i="19"/>
  <c r="B74" i="19"/>
  <c r="D73" i="19"/>
  <c r="C73" i="19"/>
  <c r="B73" i="19"/>
  <c r="D72" i="19"/>
  <c r="C72" i="19"/>
  <c r="B72" i="19"/>
  <c r="D71" i="19"/>
  <c r="C71" i="19"/>
  <c r="B71" i="19"/>
  <c r="D70" i="19"/>
  <c r="C70" i="19"/>
  <c r="B70" i="19"/>
  <c r="D69" i="19"/>
  <c r="C69" i="19"/>
  <c r="B69" i="19"/>
  <c r="D68" i="19"/>
  <c r="C68" i="19"/>
  <c r="B68" i="19"/>
  <c r="D67" i="19"/>
  <c r="E67" i="19" s="1"/>
  <c r="C67" i="19"/>
  <c r="B67" i="19"/>
  <c r="D66" i="19"/>
  <c r="E66" i="19" s="1"/>
  <c r="C66" i="19"/>
  <c r="B66" i="19"/>
  <c r="D65" i="19"/>
  <c r="E65" i="19" s="1"/>
  <c r="C65" i="19"/>
  <c r="B65" i="19"/>
  <c r="D64" i="19"/>
  <c r="E64" i="19" s="1"/>
  <c r="C64" i="19"/>
  <c r="B64" i="19"/>
  <c r="D63" i="19"/>
  <c r="E63" i="19" s="1"/>
  <c r="C63" i="19"/>
  <c r="B63" i="19"/>
  <c r="D62" i="19"/>
  <c r="E62" i="19" s="1"/>
  <c r="C62" i="19"/>
  <c r="F62" i="19" s="1"/>
  <c r="B62" i="19"/>
  <c r="D61" i="19"/>
  <c r="E61" i="19" s="1"/>
  <c r="C61" i="19"/>
  <c r="B61" i="19"/>
  <c r="D60" i="19"/>
  <c r="E60" i="19" s="1"/>
  <c r="C60" i="19"/>
  <c r="B60" i="19"/>
  <c r="D59" i="19"/>
  <c r="E59" i="19" s="1"/>
  <c r="C59" i="19"/>
  <c r="B59" i="19"/>
  <c r="D58" i="19"/>
  <c r="E58" i="19" s="1"/>
  <c r="C58" i="19"/>
  <c r="B58" i="19"/>
  <c r="D57" i="19"/>
  <c r="E57" i="19" s="1"/>
  <c r="C57" i="19"/>
  <c r="B57" i="19"/>
  <c r="D56" i="19"/>
  <c r="E56" i="19" s="1"/>
  <c r="C56" i="19"/>
  <c r="B56" i="19"/>
  <c r="D55" i="19"/>
  <c r="E55" i="19" s="1"/>
  <c r="C55" i="19"/>
  <c r="B55" i="19"/>
  <c r="D54" i="19"/>
  <c r="E54" i="19" s="1"/>
  <c r="C54" i="19"/>
  <c r="B54" i="19"/>
  <c r="D53" i="19"/>
  <c r="E53" i="19" s="1"/>
  <c r="C53" i="19"/>
  <c r="B53" i="19"/>
  <c r="D52" i="19"/>
  <c r="E52" i="19" s="1"/>
  <c r="C52" i="19"/>
  <c r="B52" i="19"/>
  <c r="D51" i="19"/>
  <c r="E51" i="19" s="1"/>
  <c r="C51" i="19"/>
  <c r="B51" i="19"/>
  <c r="D50" i="19"/>
  <c r="E50" i="19" s="1"/>
  <c r="C50" i="19"/>
  <c r="B50" i="19"/>
  <c r="D49" i="19"/>
  <c r="E49" i="19" s="1"/>
  <c r="C49" i="19"/>
  <c r="B49" i="19"/>
  <c r="D48" i="19"/>
  <c r="E48" i="19" s="1"/>
  <c r="C48" i="19"/>
  <c r="B48" i="19"/>
  <c r="D47" i="19"/>
  <c r="E47" i="19" s="1"/>
  <c r="C47" i="19"/>
  <c r="B47" i="19"/>
  <c r="D46" i="19"/>
  <c r="E46" i="19" s="1"/>
  <c r="C46" i="19"/>
  <c r="B46" i="19"/>
  <c r="D45" i="19"/>
  <c r="E45" i="19" s="1"/>
  <c r="C45" i="19"/>
  <c r="B45" i="19"/>
  <c r="D44" i="19"/>
  <c r="E44" i="19" s="1"/>
  <c r="C44" i="19"/>
  <c r="B44" i="19"/>
  <c r="D43" i="19"/>
  <c r="E43" i="19" s="1"/>
  <c r="C43" i="19"/>
  <c r="B43" i="19"/>
  <c r="D42" i="19"/>
  <c r="E42" i="19" s="1"/>
  <c r="C42" i="19"/>
  <c r="B42" i="19"/>
  <c r="D41" i="19"/>
  <c r="E41" i="19" s="1"/>
  <c r="C41" i="19"/>
  <c r="B41" i="19"/>
  <c r="D40" i="19"/>
  <c r="E40" i="19" s="1"/>
  <c r="C40" i="19"/>
  <c r="B40" i="19"/>
  <c r="D39" i="19"/>
  <c r="E39" i="19" s="1"/>
  <c r="C39" i="19"/>
  <c r="B39" i="19"/>
  <c r="D38" i="19"/>
  <c r="E38" i="19" s="1"/>
  <c r="C38" i="19"/>
  <c r="B38" i="19"/>
  <c r="D37" i="19"/>
  <c r="E37" i="19" s="1"/>
  <c r="C37" i="19"/>
  <c r="B37" i="19"/>
  <c r="D36" i="19"/>
  <c r="E36" i="19" s="1"/>
  <c r="C36" i="19"/>
  <c r="B36" i="19"/>
  <c r="D35" i="19"/>
  <c r="E35" i="19" s="1"/>
  <c r="C35" i="19"/>
  <c r="B35" i="19"/>
  <c r="D34" i="19"/>
  <c r="E34" i="19" s="1"/>
  <c r="C34" i="19"/>
  <c r="B34" i="19"/>
  <c r="D33" i="19"/>
  <c r="E33" i="19" s="1"/>
  <c r="C33" i="19"/>
  <c r="B33" i="19"/>
  <c r="D32" i="19"/>
  <c r="E32" i="19" s="1"/>
  <c r="C32" i="19"/>
  <c r="B32" i="19"/>
  <c r="D31" i="19"/>
  <c r="E31" i="19" s="1"/>
  <c r="C31" i="19"/>
  <c r="B31" i="19"/>
  <c r="D30" i="19"/>
  <c r="E30" i="19" s="1"/>
  <c r="C30" i="19"/>
  <c r="B30" i="19"/>
  <c r="D29" i="19"/>
  <c r="E29" i="19" s="1"/>
  <c r="C29" i="19"/>
  <c r="B29" i="19"/>
  <c r="D28" i="19"/>
  <c r="E28" i="19" s="1"/>
  <c r="C28" i="19"/>
  <c r="B28" i="19"/>
  <c r="D27" i="19"/>
  <c r="E27" i="19" s="1"/>
  <c r="C27" i="19"/>
  <c r="B27" i="19"/>
  <c r="D26" i="19"/>
  <c r="E26" i="19" s="1"/>
  <c r="C26" i="19"/>
  <c r="B26" i="19"/>
  <c r="D25" i="19"/>
  <c r="E25" i="19" s="1"/>
  <c r="C25" i="19"/>
  <c r="B25" i="19"/>
  <c r="D24" i="19"/>
  <c r="E24" i="19" s="1"/>
  <c r="C24" i="19"/>
  <c r="B24" i="19"/>
  <c r="C23" i="19"/>
  <c r="B23" i="19"/>
  <c r="C22" i="19"/>
  <c r="B22" i="19"/>
  <c r="C21" i="19"/>
  <c r="B21" i="19"/>
  <c r="C20" i="19"/>
  <c r="B20" i="19"/>
  <c r="C19" i="19"/>
  <c r="B19" i="19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B10" i="19"/>
  <c r="C9" i="19"/>
  <c r="B9" i="19"/>
  <c r="C8" i="19"/>
  <c r="B8" i="19"/>
  <c r="C7" i="19"/>
  <c r="B7" i="19"/>
  <c r="C6" i="19"/>
  <c r="B6" i="19"/>
  <c r="C5" i="19"/>
  <c r="B5" i="19"/>
  <c r="C4" i="19"/>
  <c r="B4" i="19"/>
  <c r="C3" i="19"/>
  <c r="B3" i="19"/>
  <c r="C2" i="19"/>
  <c r="B2" i="19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B2" i="13"/>
  <c r="C2" i="13"/>
  <c r="B3" i="13"/>
  <c r="C3" i="13"/>
  <c r="B4" i="13"/>
  <c r="C4" i="13"/>
  <c r="B5" i="13"/>
  <c r="C5" i="13"/>
  <c r="B6" i="13"/>
  <c r="C6" i="13"/>
  <c r="B7" i="13"/>
  <c r="C7" i="13"/>
  <c r="B8" i="13"/>
  <c r="C8" i="13"/>
  <c r="B9" i="13"/>
  <c r="C9" i="13"/>
  <c r="B10" i="13"/>
  <c r="C10" i="13"/>
  <c r="B11" i="13"/>
  <c r="C11" i="13"/>
  <c r="B12" i="13"/>
  <c r="C12" i="13"/>
  <c r="E97" i="13"/>
  <c r="E98" i="13"/>
  <c r="E99" i="13"/>
  <c r="E100" i="13"/>
  <c r="E101" i="13"/>
  <c r="E102" i="13"/>
  <c r="D83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F62" i="13" s="1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E79" i="13" s="1"/>
  <c r="C80" i="13"/>
  <c r="E80" i="13" s="1"/>
  <c r="C81" i="13"/>
  <c r="E81" i="13" s="1"/>
  <c r="C82" i="13"/>
  <c r="E82" i="13" s="1"/>
  <c r="C83" i="13"/>
  <c r="E83" i="13" s="1"/>
  <c r="C84" i="13"/>
  <c r="E84" i="13" s="1"/>
  <c r="C85" i="13"/>
  <c r="E85" i="13" s="1"/>
  <c r="C86" i="13"/>
  <c r="E86" i="13" s="1"/>
  <c r="C87" i="13"/>
  <c r="E87" i="13" s="1"/>
  <c r="C88" i="13"/>
  <c r="E88" i="13" s="1"/>
  <c r="C89" i="13"/>
  <c r="E89" i="13" s="1"/>
  <c r="C90" i="13"/>
  <c r="E90" i="13" s="1"/>
  <c r="C91" i="13"/>
  <c r="E91" i="13" s="1"/>
  <c r="C92" i="13"/>
  <c r="E92" i="13" s="1"/>
  <c r="C93" i="13"/>
  <c r="E93" i="13" s="1"/>
  <c r="C94" i="13"/>
  <c r="E94" i="13" s="1"/>
  <c r="C95" i="13"/>
  <c r="E95" i="13" s="1"/>
  <c r="C96" i="13"/>
  <c r="E96" i="13" s="1"/>
  <c r="F8" i="17" l="1"/>
  <c r="F9" i="17" s="1"/>
  <c r="F10" i="17" s="1"/>
  <c r="E97" i="15"/>
  <c r="D107" i="16"/>
  <c r="G107" i="16" s="1"/>
  <c r="B107" i="16"/>
  <c r="D106" i="16"/>
  <c r="G106" i="16" s="1"/>
  <c r="B106" i="16"/>
  <c r="D105" i="16"/>
  <c r="G105" i="16" s="1"/>
  <c r="B105" i="16"/>
  <c r="D104" i="16"/>
  <c r="G104" i="16" s="1"/>
  <c r="B104" i="16"/>
  <c r="D103" i="16"/>
  <c r="G103" i="16" s="1"/>
  <c r="B103" i="16"/>
  <c r="D102" i="16"/>
  <c r="G102" i="16" s="1"/>
  <c r="B102" i="16"/>
  <c r="D101" i="16"/>
  <c r="G101" i="16" s="1"/>
  <c r="B101" i="16"/>
  <c r="D100" i="16"/>
  <c r="G100" i="16" s="1"/>
  <c r="B100" i="16"/>
  <c r="D99" i="16"/>
  <c r="G99" i="16" s="1"/>
  <c r="B99" i="16"/>
  <c r="D98" i="16"/>
  <c r="G98" i="16" s="1"/>
  <c r="B98" i="16"/>
  <c r="E97" i="16"/>
  <c r="D97" i="16"/>
  <c r="G97" i="16" s="1"/>
  <c r="B97" i="16"/>
  <c r="D96" i="16"/>
  <c r="G96" i="16" s="1"/>
  <c r="C96" i="16"/>
  <c r="E96" i="16" s="1"/>
  <c r="B96" i="16"/>
  <c r="D95" i="16"/>
  <c r="G95" i="16" s="1"/>
  <c r="C95" i="16"/>
  <c r="E95" i="16" s="1"/>
  <c r="B95" i="16"/>
  <c r="D94" i="16"/>
  <c r="G94" i="16" s="1"/>
  <c r="C94" i="16"/>
  <c r="E94" i="16" s="1"/>
  <c r="B94" i="16"/>
  <c r="D93" i="16"/>
  <c r="G93" i="16" s="1"/>
  <c r="C93" i="16"/>
  <c r="E93" i="16" s="1"/>
  <c r="B93" i="16"/>
  <c r="D92" i="16"/>
  <c r="G92" i="16" s="1"/>
  <c r="C92" i="16"/>
  <c r="E92" i="16" s="1"/>
  <c r="B92" i="16"/>
  <c r="D91" i="16"/>
  <c r="G91" i="16" s="1"/>
  <c r="C91" i="16"/>
  <c r="E91" i="16" s="1"/>
  <c r="B91" i="16"/>
  <c r="D90" i="16"/>
  <c r="G90" i="16" s="1"/>
  <c r="C90" i="16"/>
  <c r="E90" i="16" s="1"/>
  <c r="B90" i="16"/>
  <c r="D89" i="16"/>
  <c r="G89" i="16" s="1"/>
  <c r="C89" i="16"/>
  <c r="E89" i="16" s="1"/>
  <c r="B89" i="16"/>
  <c r="D88" i="16"/>
  <c r="G88" i="16" s="1"/>
  <c r="C88" i="16"/>
  <c r="E88" i="16" s="1"/>
  <c r="B88" i="16"/>
  <c r="D87" i="16"/>
  <c r="G87" i="16" s="1"/>
  <c r="C87" i="16"/>
  <c r="E87" i="16" s="1"/>
  <c r="B87" i="16"/>
  <c r="D86" i="16"/>
  <c r="G86" i="16" s="1"/>
  <c r="C86" i="16"/>
  <c r="E86" i="16" s="1"/>
  <c r="B86" i="16"/>
  <c r="D85" i="16"/>
  <c r="G85" i="16" s="1"/>
  <c r="C85" i="16"/>
  <c r="E85" i="16" s="1"/>
  <c r="B85" i="16"/>
  <c r="D84" i="16"/>
  <c r="G84" i="16" s="1"/>
  <c r="C84" i="16"/>
  <c r="E84" i="16" s="1"/>
  <c r="B84" i="16"/>
  <c r="D83" i="16"/>
  <c r="G83" i="16" s="1"/>
  <c r="C83" i="16"/>
  <c r="E83" i="16" s="1"/>
  <c r="B83" i="16"/>
  <c r="D82" i="16"/>
  <c r="G82" i="16" s="1"/>
  <c r="C82" i="16"/>
  <c r="E82" i="16" s="1"/>
  <c r="B82" i="16"/>
  <c r="D81" i="16"/>
  <c r="G81" i="16" s="1"/>
  <c r="C81" i="16"/>
  <c r="E81" i="16" s="1"/>
  <c r="B81" i="16"/>
  <c r="D80" i="16"/>
  <c r="G80" i="16" s="1"/>
  <c r="C80" i="16"/>
  <c r="E80" i="16" s="1"/>
  <c r="B80" i="16"/>
  <c r="D79" i="16"/>
  <c r="G79" i="16" s="1"/>
  <c r="C79" i="16"/>
  <c r="E79" i="16" s="1"/>
  <c r="B79" i="16"/>
  <c r="D78" i="16"/>
  <c r="G78" i="16" s="1"/>
  <c r="C78" i="16"/>
  <c r="E78" i="16" s="1"/>
  <c r="B78" i="16"/>
  <c r="D77" i="16"/>
  <c r="G77" i="16" s="1"/>
  <c r="C77" i="16"/>
  <c r="E77" i="16" s="1"/>
  <c r="B77" i="16"/>
  <c r="D76" i="16"/>
  <c r="G76" i="16" s="1"/>
  <c r="C76" i="16"/>
  <c r="E76" i="16" s="1"/>
  <c r="B76" i="16"/>
  <c r="D75" i="16"/>
  <c r="C75" i="16"/>
  <c r="B75" i="16"/>
  <c r="D74" i="16"/>
  <c r="C74" i="16"/>
  <c r="B74" i="16"/>
  <c r="D73" i="16"/>
  <c r="F73" i="16" s="1"/>
  <c r="C73" i="16"/>
  <c r="B73" i="16"/>
  <c r="D72" i="16"/>
  <c r="C72" i="16"/>
  <c r="B72" i="16"/>
  <c r="D71" i="16"/>
  <c r="C71" i="16"/>
  <c r="B71" i="16"/>
  <c r="D70" i="16"/>
  <c r="C70" i="16"/>
  <c r="B70" i="16"/>
  <c r="D69" i="16"/>
  <c r="C69" i="16"/>
  <c r="B69" i="16"/>
  <c r="D68" i="16"/>
  <c r="C68" i="16"/>
  <c r="B68" i="16"/>
  <c r="D67" i="16"/>
  <c r="C67" i="16"/>
  <c r="B67" i="16"/>
  <c r="D66" i="16"/>
  <c r="C66" i="16"/>
  <c r="B66" i="16"/>
  <c r="D65" i="16"/>
  <c r="C65" i="16"/>
  <c r="B65" i="16"/>
  <c r="D64" i="16"/>
  <c r="C64" i="16"/>
  <c r="B64" i="16"/>
  <c r="D63" i="16"/>
  <c r="C63" i="16"/>
  <c r="B63" i="16"/>
  <c r="D62" i="16"/>
  <c r="C62" i="16"/>
  <c r="B62" i="16"/>
  <c r="D61" i="16"/>
  <c r="C61" i="16"/>
  <c r="B61" i="16"/>
  <c r="D60" i="16"/>
  <c r="C60" i="16"/>
  <c r="B60" i="16"/>
  <c r="D59" i="16"/>
  <c r="C59" i="16"/>
  <c r="B59" i="16"/>
  <c r="D58" i="16"/>
  <c r="C58" i="16"/>
  <c r="B58" i="16"/>
  <c r="D57" i="16"/>
  <c r="C57" i="16"/>
  <c r="B57" i="16"/>
  <c r="D56" i="16"/>
  <c r="C56" i="16"/>
  <c r="B56" i="16"/>
  <c r="D55" i="16"/>
  <c r="C55" i="16"/>
  <c r="B55" i="16"/>
  <c r="D54" i="16"/>
  <c r="C54" i="16"/>
  <c r="B54" i="16"/>
  <c r="D53" i="16"/>
  <c r="C53" i="16"/>
  <c r="B53" i="16"/>
  <c r="D52" i="16"/>
  <c r="C52" i="16"/>
  <c r="B52" i="16"/>
  <c r="D51" i="16"/>
  <c r="C51" i="16"/>
  <c r="F51" i="16" s="1"/>
  <c r="B51" i="16"/>
  <c r="D50" i="16"/>
  <c r="C50" i="16"/>
  <c r="B50" i="16"/>
  <c r="D49" i="16"/>
  <c r="C49" i="16"/>
  <c r="B49" i="16"/>
  <c r="D48" i="16"/>
  <c r="C48" i="16"/>
  <c r="B48" i="16"/>
  <c r="D47" i="16"/>
  <c r="C47" i="16"/>
  <c r="B47" i="16"/>
  <c r="D46" i="16"/>
  <c r="C46" i="16"/>
  <c r="B46" i="16"/>
  <c r="D45" i="16"/>
  <c r="C45" i="16"/>
  <c r="B45" i="16"/>
  <c r="D44" i="16"/>
  <c r="C44" i="16"/>
  <c r="B44" i="16"/>
  <c r="D43" i="16"/>
  <c r="C43" i="16"/>
  <c r="B43" i="16"/>
  <c r="D42" i="16"/>
  <c r="C42" i="16"/>
  <c r="B42" i="16"/>
  <c r="D41" i="16"/>
  <c r="C41" i="16"/>
  <c r="B41" i="16"/>
  <c r="D40" i="16"/>
  <c r="C40" i="16"/>
  <c r="B40" i="16"/>
  <c r="D39" i="16"/>
  <c r="C39" i="16"/>
  <c r="B39" i="16"/>
  <c r="D38" i="16"/>
  <c r="C38" i="16"/>
  <c r="B38" i="16"/>
  <c r="D37" i="16"/>
  <c r="C37" i="16"/>
  <c r="B37" i="16"/>
  <c r="D36" i="16"/>
  <c r="C36" i="16"/>
  <c r="B36" i="16"/>
  <c r="D35" i="16"/>
  <c r="C35" i="16"/>
  <c r="B35" i="16"/>
  <c r="D34" i="16"/>
  <c r="C34" i="16"/>
  <c r="B34" i="16"/>
  <c r="D33" i="16"/>
  <c r="C33" i="16"/>
  <c r="B33" i="16"/>
  <c r="D32" i="16"/>
  <c r="C32" i="16"/>
  <c r="B32" i="16"/>
  <c r="D31" i="16"/>
  <c r="C31" i="16"/>
  <c r="B31" i="16"/>
  <c r="D30" i="16"/>
  <c r="C30" i="16"/>
  <c r="B30" i="16"/>
  <c r="D29" i="16"/>
  <c r="C29" i="16"/>
  <c r="B29" i="16"/>
  <c r="D28" i="16"/>
  <c r="C28" i="16"/>
  <c r="B28" i="16"/>
  <c r="D27" i="16"/>
  <c r="C27" i="16"/>
  <c r="B27" i="16"/>
  <c r="D26" i="16"/>
  <c r="C26" i="16"/>
  <c r="E26" i="16" s="1"/>
  <c r="B26" i="16"/>
  <c r="D25" i="16"/>
  <c r="C25" i="16"/>
  <c r="E25" i="16" s="1"/>
  <c r="B25" i="16"/>
  <c r="D24" i="16"/>
  <c r="C24" i="16"/>
  <c r="E24" i="16" s="1"/>
  <c r="B24" i="16"/>
  <c r="D23" i="16"/>
  <c r="C23" i="16"/>
  <c r="E23" i="16" s="1"/>
  <c r="B23" i="16"/>
  <c r="D22" i="16"/>
  <c r="C22" i="16"/>
  <c r="E22" i="16" s="1"/>
  <c r="B22" i="16"/>
  <c r="D21" i="16"/>
  <c r="C21" i="16"/>
  <c r="E21" i="16" s="1"/>
  <c r="B21" i="16"/>
  <c r="D20" i="16"/>
  <c r="C20" i="16"/>
  <c r="E20" i="16" s="1"/>
  <c r="B20" i="16"/>
  <c r="D19" i="16"/>
  <c r="C19" i="16"/>
  <c r="E19" i="16" s="1"/>
  <c r="B19" i="16"/>
  <c r="D18" i="16"/>
  <c r="C18" i="16"/>
  <c r="E18" i="16" s="1"/>
  <c r="B18" i="16"/>
  <c r="D17" i="16"/>
  <c r="C17" i="16"/>
  <c r="E17" i="16" s="1"/>
  <c r="B17" i="16"/>
  <c r="D16" i="16"/>
  <c r="C16" i="16"/>
  <c r="E16" i="16" s="1"/>
  <c r="B16" i="16"/>
  <c r="D15" i="16"/>
  <c r="C15" i="16"/>
  <c r="E15" i="16" s="1"/>
  <c r="B15" i="16"/>
  <c r="D14" i="16"/>
  <c r="C14" i="16"/>
  <c r="E14" i="16" s="1"/>
  <c r="B14" i="16"/>
  <c r="D13" i="16"/>
  <c r="C13" i="16"/>
  <c r="E13" i="16" s="1"/>
  <c r="B13" i="16"/>
  <c r="C12" i="16"/>
  <c r="E12" i="16" s="1"/>
  <c r="B12" i="16"/>
  <c r="C11" i="16"/>
  <c r="B11" i="16"/>
  <c r="C10" i="16"/>
  <c r="B10" i="16"/>
  <c r="C9" i="16"/>
  <c r="B9" i="16"/>
  <c r="C8" i="16"/>
  <c r="B8" i="16"/>
  <c r="C7" i="16"/>
  <c r="B7" i="16"/>
  <c r="C6" i="16"/>
  <c r="B6" i="16"/>
  <c r="C5" i="16"/>
  <c r="B5" i="16"/>
  <c r="C4" i="16"/>
  <c r="B4" i="16"/>
  <c r="C3" i="16"/>
  <c r="B3" i="16"/>
  <c r="C2" i="16"/>
  <c r="B2" i="16"/>
  <c r="D107" i="15"/>
  <c r="G107" i="15" s="1"/>
  <c r="B107" i="15"/>
  <c r="D106" i="15"/>
  <c r="G106" i="15" s="1"/>
  <c r="B106" i="15"/>
  <c r="D105" i="15"/>
  <c r="G105" i="15" s="1"/>
  <c r="B105" i="15"/>
  <c r="D104" i="15"/>
  <c r="G104" i="15" s="1"/>
  <c r="B104" i="15"/>
  <c r="D103" i="15"/>
  <c r="G103" i="15" s="1"/>
  <c r="B103" i="15"/>
  <c r="D102" i="15"/>
  <c r="G102" i="15" s="1"/>
  <c r="B102" i="15"/>
  <c r="D101" i="15"/>
  <c r="G101" i="15" s="1"/>
  <c r="B101" i="15"/>
  <c r="D100" i="15"/>
  <c r="G100" i="15" s="1"/>
  <c r="B100" i="15"/>
  <c r="D99" i="15"/>
  <c r="G99" i="15" s="1"/>
  <c r="B99" i="15"/>
  <c r="D98" i="15"/>
  <c r="G98" i="15" s="1"/>
  <c r="B98" i="15"/>
  <c r="D97" i="15"/>
  <c r="G97" i="15" s="1"/>
  <c r="B97" i="15"/>
  <c r="D96" i="15"/>
  <c r="G96" i="15" s="1"/>
  <c r="C96" i="15"/>
  <c r="E96" i="15" s="1"/>
  <c r="B96" i="15"/>
  <c r="D95" i="15"/>
  <c r="G95" i="15" s="1"/>
  <c r="C95" i="15"/>
  <c r="E95" i="15" s="1"/>
  <c r="B95" i="15"/>
  <c r="D94" i="15"/>
  <c r="G94" i="15" s="1"/>
  <c r="C94" i="15"/>
  <c r="E94" i="15" s="1"/>
  <c r="B94" i="15"/>
  <c r="D93" i="15"/>
  <c r="G93" i="15" s="1"/>
  <c r="C93" i="15"/>
  <c r="E93" i="15" s="1"/>
  <c r="B93" i="15"/>
  <c r="D92" i="15"/>
  <c r="G92" i="15" s="1"/>
  <c r="C92" i="15"/>
  <c r="E92" i="15" s="1"/>
  <c r="B92" i="15"/>
  <c r="D91" i="15"/>
  <c r="G91" i="15" s="1"/>
  <c r="C91" i="15"/>
  <c r="E91" i="15" s="1"/>
  <c r="B91" i="15"/>
  <c r="D90" i="15"/>
  <c r="G90" i="15" s="1"/>
  <c r="C90" i="15"/>
  <c r="E90" i="15" s="1"/>
  <c r="B90" i="15"/>
  <c r="D89" i="15"/>
  <c r="G89" i="15" s="1"/>
  <c r="C89" i="15"/>
  <c r="E89" i="15" s="1"/>
  <c r="B89" i="15"/>
  <c r="D88" i="15"/>
  <c r="G88" i="15" s="1"/>
  <c r="C88" i="15"/>
  <c r="E88" i="15" s="1"/>
  <c r="B88" i="15"/>
  <c r="D87" i="15"/>
  <c r="G87" i="15" s="1"/>
  <c r="C87" i="15"/>
  <c r="E87" i="15" s="1"/>
  <c r="B87" i="15"/>
  <c r="D86" i="15"/>
  <c r="G86" i="15" s="1"/>
  <c r="C86" i="15"/>
  <c r="E86" i="15" s="1"/>
  <c r="B86" i="15"/>
  <c r="D85" i="15"/>
  <c r="G85" i="15" s="1"/>
  <c r="C85" i="15"/>
  <c r="E85" i="15" s="1"/>
  <c r="B85" i="15"/>
  <c r="D84" i="15"/>
  <c r="G84" i="15" s="1"/>
  <c r="C84" i="15"/>
  <c r="E84" i="15" s="1"/>
  <c r="B84" i="15"/>
  <c r="D83" i="15"/>
  <c r="G83" i="15" s="1"/>
  <c r="C83" i="15"/>
  <c r="E83" i="15" s="1"/>
  <c r="B83" i="15"/>
  <c r="D82" i="15"/>
  <c r="G82" i="15" s="1"/>
  <c r="C82" i="15"/>
  <c r="E82" i="15" s="1"/>
  <c r="B82" i="15"/>
  <c r="D81" i="15"/>
  <c r="G81" i="15" s="1"/>
  <c r="C81" i="15"/>
  <c r="E81" i="15" s="1"/>
  <c r="B81" i="15"/>
  <c r="D80" i="15"/>
  <c r="G80" i="15" s="1"/>
  <c r="C80" i="15"/>
  <c r="E80" i="15" s="1"/>
  <c r="B80" i="15"/>
  <c r="D79" i="15"/>
  <c r="G79" i="15" s="1"/>
  <c r="C79" i="15"/>
  <c r="E79" i="15" s="1"/>
  <c r="B79" i="15"/>
  <c r="D78" i="15"/>
  <c r="G78" i="15" s="1"/>
  <c r="C78" i="15"/>
  <c r="E78" i="15" s="1"/>
  <c r="B78" i="15"/>
  <c r="D77" i="15"/>
  <c r="G77" i="15" s="1"/>
  <c r="C77" i="15"/>
  <c r="E77" i="15" s="1"/>
  <c r="B77" i="15"/>
  <c r="D76" i="15"/>
  <c r="G76" i="15" s="1"/>
  <c r="C76" i="15"/>
  <c r="E76" i="15" s="1"/>
  <c r="B76" i="15"/>
  <c r="D75" i="15"/>
  <c r="G75" i="15" s="1"/>
  <c r="C75" i="15"/>
  <c r="E75" i="15" s="1"/>
  <c r="B75" i="15"/>
  <c r="D74" i="15"/>
  <c r="G74" i="15" s="1"/>
  <c r="C74" i="15"/>
  <c r="E74" i="15" s="1"/>
  <c r="B74" i="15"/>
  <c r="D73" i="15"/>
  <c r="F73" i="15" s="1"/>
  <c r="C73" i="15"/>
  <c r="E73" i="15" s="1"/>
  <c r="B73" i="15"/>
  <c r="D72" i="15"/>
  <c r="G72" i="15" s="1"/>
  <c r="C72" i="15"/>
  <c r="E72" i="15" s="1"/>
  <c r="B72" i="15"/>
  <c r="D71" i="15"/>
  <c r="C71" i="15"/>
  <c r="B71" i="15"/>
  <c r="D70" i="15"/>
  <c r="C70" i="15"/>
  <c r="B70" i="15"/>
  <c r="D69" i="15"/>
  <c r="C69" i="15"/>
  <c r="B69" i="15"/>
  <c r="D68" i="15"/>
  <c r="C68" i="15"/>
  <c r="B68" i="15"/>
  <c r="D67" i="15"/>
  <c r="C67" i="15"/>
  <c r="B67" i="15"/>
  <c r="D66" i="15"/>
  <c r="C66" i="15"/>
  <c r="B66" i="15"/>
  <c r="D65" i="15"/>
  <c r="C65" i="15"/>
  <c r="B65" i="15"/>
  <c r="D64" i="15"/>
  <c r="C64" i="15"/>
  <c r="B64" i="15"/>
  <c r="D63" i="15"/>
  <c r="C63" i="15"/>
  <c r="B63" i="15"/>
  <c r="D62" i="15"/>
  <c r="C62" i="15"/>
  <c r="B62" i="15"/>
  <c r="D61" i="15"/>
  <c r="C61" i="15"/>
  <c r="B61" i="15"/>
  <c r="D60" i="15"/>
  <c r="C60" i="15"/>
  <c r="B60" i="15"/>
  <c r="D59" i="15"/>
  <c r="C59" i="15"/>
  <c r="B59" i="15"/>
  <c r="D58" i="15"/>
  <c r="C58" i="15"/>
  <c r="B58" i="15"/>
  <c r="D57" i="15"/>
  <c r="C57" i="15"/>
  <c r="B57" i="15"/>
  <c r="D56" i="15"/>
  <c r="C56" i="15"/>
  <c r="B56" i="15"/>
  <c r="D55" i="15"/>
  <c r="C55" i="15"/>
  <c r="B55" i="15"/>
  <c r="D54" i="15"/>
  <c r="C54" i="15"/>
  <c r="B54" i="15"/>
  <c r="D53" i="15"/>
  <c r="C53" i="15"/>
  <c r="B53" i="15"/>
  <c r="D52" i="15"/>
  <c r="C52" i="15"/>
  <c r="B52" i="15"/>
  <c r="D51" i="15"/>
  <c r="C51" i="15"/>
  <c r="F51" i="15" s="1"/>
  <c r="B51" i="15"/>
  <c r="D50" i="15"/>
  <c r="C50" i="15"/>
  <c r="B50" i="15"/>
  <c r="D49" i="15"/>
  <c r="C49" i="15"/>
  <c r="B49" i="15"/>
  <c r="D48" i="15"/>
  <c r="C48" i="15"/>
  <c r="B48" i="15"/>
  <c r="D47" i="15"/>
  <c r="C47" i="15"/>
  <c r="B47" i="15"/>
  <c r="D46" i="15"/>
  <c r="C46" i="15"/>
  <c r="B46" i="15"/>
  <c r="D45" i="15"/>
  <c r="C45" i="15"/>
  <c r="B45" i="15"/>
  <c r="D44" i="15"/>
  <c r="C44" i="15"/>
  <c r="B44" i="15"/>
  <c r="D43" i="15"/>
  <c r="C43" i="15"/>
  <c r="B43" i="15"/>
  <c r="D42" i="15"/>
  <c r="C42" i="15"/>
  <c r="B42" i="15"/>
  <c r="D41" i="15"/>
  <c r="C41" i="15"/>
  <c r="B41" i="15"/>
  <c r="D40" i="15"/>
  <c r="C40" i="15"/>
  <c r="B40" i="15"/>
  <c r="D39" i="15"/>
  <c r="C39" i="15"/>
  <c r="B39" i="15"/>
  <c r="D38" i="15"/>
  <c r="C38" i="15"/>
  <c r="B38" i="15"/>
  <c r="D37" i="15"/>
  <c r="C37" i="15"/>
  <c r="B37" i="15"/>
  <c r="D36" i="15"/>
  <c r="C36" i="15"/>
  <c r="B36" i="15"/>
  <c r="D35" i="15"/>
  <c r="C35" i="15"/>
  <c r="B35" i="15"/>
  <c r="D34" i="15"/>
  <c r="C34" i="15"/>
  <c r="B34" i="15"/>
  <c r="D33" i="15"/>
  <c r="C33" i="15"/>
  <c r="B33" i="15"/>
  <c r="D32" i="15"/>
  <c r="C32" i="15"/>
  <c r="B32" i="15"/>
  <c r="D31" i="15"/>
  <c r="C31" i="15"/>
  <c r="B31" i="15"/>
  <c r="D30" i="15"/>
  <c r="C30" i="15"/>
  <c r="B30" i="15"/>
  <c r="D29" i="15"/>
  <c r="C29" i="15"/>
  <c r="B29" i="15"/>
  <c r="D28" i="15"/>
  <c r="C28" i="15"/>
  <c r="B28" i="15"/>
  <c r="D27" i="15"/>
  <c r="C27" i="15"/>
  <c r="B27" i="15"/>
  <c r="D26" i="15"/>
  <c r="C26" i="15"/>
  <c r="B26" i="15"/>
  <c r="D25" i="15"/>
  <c r="C25" i="15"/>
  <c r="B25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D17" i="15"/>
  <c r="C17" i="15"/>
  <c r="B17" i="15"/>
  <c r="D16" i="15"/>
  <c r="C16" i="15"/>
  <c r="B16" i="15"/>
  <c r="D15" i="15"/>
  <c r="C15" i="15"/>
  <c r="B15" i="15"/>
  <c r="D14" i="15"/>
  <c r="C14" i="15"/>
  <c r="B14" i="15"/>
  <c r="D13" i="15"/>
  <c r="C13" i="15"/>
  <c r="B13" i="15"/>
  <c r="C12" i="15"/>
  <c r="B12" i="15"/>
  <c r="C11" i="15"/>
  <c r="B11" i="15"/>
  <c r="C10" i="15"/>
  <c r="B10" i="15"/>
  <c r="C9" i="15"/>
  <c r="B9" i="15"/>
  <c r="C8" i="15"/>
  <c r="B8" i="15"/>
  <c r="C7" i="15"/>
  <c r="B7" i="15"/>
  <c r="C6" i="15"/>
  <c r="B6" i="15"/>
  <c r="C5" i="15"/>
  <c r="B5" i="15"/>
  <c r="C4" i="15"/>
  <c r="B4" i="15"/>
  <c r="C3" i="15"/>
  <c r="B3" i="15"/>
  <c r="C2" i="15"/>
  <c r="B2" i="15"/>
  <c r="E97" i="14"/>
  <c r="D107" i="14"/>
  <c r="B107" i="14"/>
  <c r="D106" i="14"/>
  <c r="B106" i="14"/>
  <c r="D105" i="14"/>
  <c r="B105" i="14"/>
  <c r="D104" i="14"/>
  <c r="B104" i="14"/>
  <c r="D103" i="14"/>
  <c r="B103" i="14"/>
  <c r="D102" i="14"/>
  <c r="B102" i="14"/>
  <c r="D101" i="14"/>
  <c r="B101" i="14"/>
  <c r="D100" i="14"/>
  <c r="B100" i="14"/>
  <c r="D99" i="14"/>
  <c r="B99" i="14"/>
  <c r="D98" i="14"/>
  <c r="B98" i="14"/>
  <c r="D97" i="14"/>
  <c r="B97" i="14"/>
  <c r="D96" i="14"/>
  <c r="C96" i="14"/>
  <c r="E96" i="14" s="1"/>
  <c r="B96" i="14"/>
  <c r="D95" i="14"/>
  <c r="C95" i="14"/>
  <c r="E95" i="14" s="1"/>
  <c r="B95" i="14"/>
  <c r="D94" i="14"/>
  <c r="C94" i="14"/>
  <c r="E94" i="14" s="1"/>
  <c r="B94" i="14"/>
  <c r="D93" i="14"/>
  <c r="C93" i="14"/>
  <c r="E93" i="14" s="1"/>
  <c r="B93" i="14"/>
  <c r="D92" i="14"/>
  <c r="C92" i="14"/>
  <c r="E92" i="14" s="1"/>
  <c r="B92" i="14"/>
  <c r="D91" i="14"/>
  <c r="C91" i="14"/>
  <c r="E91" i="14" s="1"/>
  <c r="B91" i="14"/>
  <c r="D90" i="14"/>
  <c r="C90" i="14"/>
  <c r="E90" i="14" s="1"/>
  <c r="B90" i="14"/>
  <c r="D89" i="14"/>
  <c r="C89" i="14"/>
  <c r="E89" i="14" s="1"/>
  <c r="B89" i="14"/>
  <c r="D88" i="14"/>
  <c r="C88" i="14"/>
  <c r="E88" i="14" s="1"/>
  <c r="B88" i="14"/>
  <c r="D87" i="14"/>
  <c r="C87" i="14"/>
  <c r="E87" i="14" s="1"/>
  <c r="B87" i="14"/>
  <c r="D86" i="14"/>
  <c r="C86" i="14"/>
  <c r="E86" i="14" s="1"/>
  <c r="B86" i="14"/>
  <c r="D85" i="14"/>
  <c r="C85" i="14"/>
  <c r="E85" i="14" s="1"/>
  <c r="B85" i="14"/>
  <c r="D84" i="14"/>
  <c r="C84" i="14"/>
  <c r="E84" i="14" s="1"/>
  <c r="B84" i="14"/>
  <c r="D83" i="14"/>
  <c r="C83" i="14"/>
  <c r="E83" i="14" s="1"/>
  <c r="B83" i="14"/>
  <c r="D82" i="14"/>
  <c r="C82" i="14"/>
  <c r="E82" i="14" s="1"/>
  <c r="B82" i="14"/>
  <c r="D81" i="14"/>
  <c r="C81" i="14"/>
  <c r="E81" i="14" s="1"/>
  <c r="B81" i="14"/>
  <c r="D80" i="14"/>
  <c r="C80" i="14"/>
  <c r="E80" i="14" s="1"/>
  <c r="B80" i="14"/>
  <c r="D79" i="14"/>
  <c r="C79" i="14"/>
  <c r="E79" i="14" s="1"/>
  <c r="B79" i="14"/>
  <c r="D78" i="14"/>
  <c r="C78" i="14"/>
  <c r="E78" i="14" s="1"/>
  <c r="B78" i="14"/>
  <c r="D77" i="14"/>
  <c r="C77" i="14"/>
  <c r="E77" i="14" s="1"/>
  <c r="B77" i="14"/>
  <c r="D76" i="14"/>
  <c r="C76" i="14"/>
  <c r="E76" i="14" s="1"/>
  <c r="B76" i="14"/>
  <c r="D75" i="14"/>
  <c r="C75" i="14"/>
  <c r="B75" i="14"/>
  <c r="D74" i="14"/>
  <c r="C74" i="14"/>
  <c r="B74" i="14"/>
  <c r="D73" i="14"/>
  <c r="F73" i="14" s="1"/>
  <c r="C73" i="14"/>
  <c r="B73" i="14"/>
  <c r="D72" i="14"/>
  <c r="C72" i="14"/>
  <c r="B72" i="14"/>
  <c r="D71" i="14"/>
  <c r="C71" i="14"/>
  <c r="B71" i="14"/>
  <c r="D70" i="14"/>
  <c r="C70" i="14"/>
  <c r="B70" i="14"/>
  <c r="D69" i="14"/>
  <c r="C69" i="14"/>
  <c r="B69" i="14"/>
  <c r="D68" i="14"/>
  <c r="C68" i="14"/>
  <c r="B68" i="14"/>
  <c r="D67" i="14"/>
  <c r="C67" i="14"/>
  <c r="B67" i="14"/>
  <c r="D66" i="14"/>
  <c r="C66" i="14"/>
  <c r="B66" i="14"/>
  <c r="D65" i="14"/>
  <c r="C65" i="14"/>
  <c r="B65" i="14"/>
  <c r="D64" i="14"/>
  <c r="C64" i="14"/>
  <c r="B64" i="14"/>
  <c r="D63" i="14"/>
  <c r="C63" i="14"/>
  <c r="B63" i="14"/>
  <c r="D62" i="14"/>
  <c r="C62" i="14"/>
  <c r="B62" i="14"/>
  <c r="D61" i="14"/>
  <c r="C61" i="14"/>
  <c r="B61" i="14"/>
  <c r="D60" i="14"/>
  <c r="C60" i="14"/>
  <c r="B60" i="14"/>
  <c r="D59" i="14"/>
  <c r="C59" i="14"/>
  <c r="B59" i="14"/>
  <c r="D58" i="14"/>
  <c r="C58" i="14"/>
  <c r="B58" i="14"/>
  <c r="D57" i="14"/>
  <c r="C57" i="14"/>
  <c r="B57" i="14"/>
  <c r="D56" i="14"/>
  <c r="C56" i="14"/>
  <c r="B56" i="14"/>
  <c r="D55" i="14"/>
  <c r="C55" i="14"/>
  <c r="B55" i="14"/>
  <c r="D54" i="14"/>
  <c r="C54" i="14"/>
  <c r="B54" i="14"/>
  <c r="D53" i="14"/>
  <c r="C53" i="14"/>
  <c r="B53" i="14"/>
  <c r="D52" i="14"/>
  <c r="C52" i="14"/>
  <c r="B52" i="14"/>
  <c r="D51" i="14"/>
  <c r="C51" i="14"/>
  <c r="F51" i="14" s="1"/>
  <c r="B51" i="14"/>
  <c r="D50" i="14"/>
  <c r="C50" i="14"/>
  <c r="B50" i="14"/>
  <c r="D49" i="14"/>
  <c r="C49" i="14"/>
  <c r="B49" i="14"/>
  <c r="D48" i="14"/>
  <c r="C48" i="14"/>
  <c r="B48" i="14"/>
  <c r="D47" i="14"/>
  <c r="C47" i="14"/>
  <c r="B47" i="14"/>
  <c r="D46" i="14"/>
  <c r="C46" i="14"/>
  <c r="B46" i="14"/>
  <c r="D45" i="14"/>
  <c r="C45" i="14"/>
  <c r="B45" i="14"/>
  <c r="D44" i="14"/>
  <c r="C44" i="14"/>
  <c r="B44" i="14"/>
  <c r="D43" i="14"/>
  <c r="C43" i="14"/>
  <c r="B43" i="14"/>
  <c r="D42" i="14"/>
  <c r="C42" i="14"/>
  <c r="B42" i="14"/>
  <c r="D41" i="14"/>
  <c r="C41" i="14"/>
  <c r="B41" i="14"/>
  <c r="D40" i="14"/>
  <c r="C40" i="14"/>
  <c r="B40" i="14"/>
  <c r="D39" i="14"/>
  <c r="C39" i="14"/>
  <c r="B39" i="14"/>
  <c r="D38" i="14"/>
  <c r="C38" i="14"/>
  <c r="B38" i="14"/>
  <c r="D37" i="14"/>
  <c r="C37" i="14"/>
  <c r="B37" i="14"/>
  <c r="D36" i="14"/>
  <c r="C36" i="14"/>
  <c r="B36" i="14"/>
  <c r="D35" i="14"/>
  <c r="C35" i="14"/>
  <c r="B35" i="14"/>
  <c r="D34" i="14"/>
  <c r="C34" i="14"/>
  <c r="B34" i="14"/>
  <c r="D33" i="14"/>
  <c r="C33" i="14"/>
  <c r="B33" i="14"/>
  <c r="D32" i="14"/>
  <c r="C32" i="14"/>
  <c r="B32" i="14"/>
  <c r="D31" i="14"/>
  <c r="C31" i="14"/>
  <c r="B31" i="14"/>
  <c r="D30" i="14"/>
  <c r="C30" i="14"/>
  <c r="B30" i="14"/>
  <c r="D29" i="14"/>
  <c r="C29" i="14"/>
  <c r="B29" i="14"/>
  <c r="D28" i="14"/>
  <c r="C28" i="14"/>
  <c r="B28" i="14"/>
  <c r="D27" i="14"/>
  <c r="C27" i="14"/>
  <c r="B27" i="14"/>
  <c r="D26" i="14"/>
  <c r="C26" i="14"/>
  <c r="E26" i="14" s="1"/>
  <c r="B26" i="14"/>
  <c r="D25" i="14"/>
  <c r="C25" i="14"/>
  <c r="B25" i="14"/>
  <c r="D24" i="14"/>
  <c r="C24" i="14"/>
  <c r="B24" i="14"/>
  <c r="D23" i="14"/>
  <c r="C23" i="14"/>
  <c r="B23" i="14"/>
  <c r="D22" i="14"/>
  <c r="C22" i="14"/>
  <c r="B22" i="14"/>
  <c r="D21" i="14"/>
  <c r="C21" i="14"/>
  <c r="E21" i="14" s="1"/>
  <c r="B21" i="14"/>
  <c r="D20" i="14"/>
  <c r="C20" i="14"/>
  <c r="E20" i="14" s="1"/>
  <c r="B20" i="14"/>
  <c r="D19" i="14"/>
  <c r="C19" i="14"/>
  <c r="E19" i="14" s="1"/>
  <c r="B19" i="14"/>
  <c r="D18" i="14"/>
  <c r="C18" i="14"/>
  <c r="E18" i="14" s="1"/>
  <c r="B18" i="14"/>
  <c r="D17" i="14"/>
  <c r="C17" i="14"/>
  <c r="E17" i="14" s="1"/>
  <c r="B17" i="14"/>
  <c r="D16" i="14"/>
  <c r="C16" i="14"/>
  <c r="E16" i="14" s="1"/>
  <c r="B16" i="14"/>
  <c r="D15" i="14"/>
  <c r="C15" i="14"/>
  <c r="E15" i="14" s="1"/>
  <c r="B15" i="14"/>
  <c r="D14" i="14"/>
  <c r="C14" i="14"/>
  <c r="E14" i="14" s="1"/>
  <c r="B14" i="14"/>
  <c r="D13" i="14"/>
  <c r="C13" i="14"/>
  <c r="E13" i="14" s="1"/>
  <c r="B13" i="14"/>
  <c r="C12" i="14"/>
  <c r="E12" i="14" s="1"/>
  <c r="B12" i="14"/>
  <c r="C11" i="14"/>
  <c r="B11" i="14"/>
  <c r="C10" i="14"/>
  <c r="B10" i="14"/>
  <c r="C9" i="14"/>
  <c r="B9" i="14"/>
  <c r="C8" i="14"/>
  <c r="B8" i="14"/>
  <c r="C7" i="14"/>
  <c r="B7" i="14"/>
  <c r="C6" i="14"/>
  <c r="B6" i="14"/>
  <c r="C5" i="14"/>
  <c r="B5" i="14"/>
  <c r="C4" i="14"/>
  <c r="B4" i="14"/>
  <c r="C3" i="14"/>
  <c r="B3" i="14"/>
  <c r="C2" i="14"/>
  <c r="B2" i="14"/>
  <c r="G73" i="15" l="1"/>
  <c r="E24" i="14"/>
  <c r="E22" i="14"/>
  <c r="E25" i="14"/>
  <c r="E23" i="14"/>
  <c r="D110" i="13"/>
  <c r="D111" i="13"/>
  <c r="D112" i="13"/>
  <c r="D113" i="13"/>
  <c r="D114" i="13"/>
  <c r="D115" i="13"/>
  <c r="D116" i="13"/>
  <c r="D117" i="13"/>
  <c r="D118" i="13"/>
  <c r="D25" i="13" l="1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4" i="13"/>
  <c r="F84" i="13" s="1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24" i="13"/>
  <c r="F1" i="11" l="1"/>
  <c r="F2" i="11" s="1"/>
  <c r="C14" i="11"/>
  <c r="C13" i="11"/>
  <c r="F3" i="11" l="1"/>
  <c r="B13" i="11"/>
  <c r="B14" i="11"/>
  <c r="F4" i="11" l="1"/>
  <c r="F6" i="11" s="1"/>
</calcChain>
</file>

<file path=xl/sharedStrings.xml><?xml version="1.0" encoding="utf-8"?>
<sst xmlns="http://schemas.openxmlformats.org/spreadsheetml/2006/main" count="164" uniqueCount="78">
  <si>
    <t>t</t>
  </si>
  <si>
    <t>=(C13-B13)/F3</t>
  </si>
  <si>
    <t>df</t>
  </si>
  <si>
    <t>t Stat</t>
  </si>
  <si>
    <t>c</t>
  </si>
  <si>
    <r>
      <t>µ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&gt; µ</t>
    </r>
    <r>
      <rPr>
        <vertAlign val="subscript"/>
        <sz val="12"/>
        <rFont val="Calibri"/>
        <family val="2"/>
      </rPr>
      <t>1</t>
    </r>
  </si>
  <si>
    <r>
      <t>µ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&lt;&gt; µ</t>
    </r>
    <r>
      <rPr>
        <vertAlign val="subscript"/>
        <sz val="12"/>
        <rFont val="Calibri"/>
        <family val="2"/>
      </rPr>
      <t>1</t>
    </r>
  </si>
  <si>
    <t>p(t[18])</t>
  </si>
  <si>
    <t>N</t>
  </si>
  <si>
    <t>Grupa eksperymentalna</t>
  </si>
  <si>
    <t>Grupa kontrolna</t>
  </si>
  <si>
    <t>Suma kwadratów wewnątrz</t>
  </si>
  <si>
    <t>Błąd standardowy różnicy średnich</t>
  </si>
  <si>
    <t>Wartość krytyczna</t>
  </si>
  <si>
    <t>=PIERWIASTEK(F2*(1/10+1/10))</t>
  </si>
  <si>
    <t>=ROZKŁ.T.ODWR(0,95;18)</t>
  </si>
  <si>
    <t>=1-ROZKŁ.T(F4;18;PRAWDA)</t>
  </si>
  <si>
    <t>Średnia</t>
  </si>
  <si>
    <t>Odch. Stand.</t>
  </si>
  <si>
    <t>=ODCH.KWADRATOWE(GrEksperymentalna)+ODCH.KWADRATOWE(GrKontrolna)</t>
  </si>
  <si>
    <t>=F1/(ILE.LICZB(GrEksperymentalna)-1+ILE.LICZB(GrKontrolna)-1)</t>
  </si>
  <si>
    <t>oś OX</t>
  </si>
  <si>
    <t>Średnie</t>
  </si>
  <si>
    <r>
      <t>Alfa (</t>
    </r>
    <r>
      <rPr>
        <b/>
        <sz val="11"/>
        <color theme="1"/>
        <rFont val="Calibri"/>
        <family val="2"/>
        <charset val="238"/>
      </rPr>
      <t>α)</t>
    </r>
  </si>
  <si>
    <r>
      <t>Alfa (</t>
    </r>
    <r>
      <rPr>
        <b/>
        <sz val="11"/>
        <color theme="1"/>
        <rFont val="Calibri"/>
        <family val="2"/>
        <charset val="238"/>
      </rPr>
      <t>α</t>
    </r>
    <r>
      <rPr>
        <b/>
        <sz val="11"/>
        <color theme="1"/>
        <rFont val="Calibri"/>
        <family val="2"/>
      </rPr>
      <t>)</t>
    </r>
  </si>
  <si>
    <t>Grupa 1</t>
  </si>
  <si>
    <t>Grupa 2</t>
  </si>
  <si>
    <t>Grupa 3</t>
  </si>
  <si>
    <t>Grupa 4</t>
  </si>
  <si>
    <t>Wariancja</t>
  </si>
  <si>
    <t>Suma odch. kwadrat.</t>
  </si>
  <si>
    <t>Wariancja sumaryczna</t>
  </si>
  <si>
    <t>Błąd wariancji</t>
  </si>
  <si>
    <t>Błąd standardowy</t>
  </si>
  <si>
    <t>Model samochodu</t>
  </si>
  <si>
    <t>Statystyki</t>
  </si>
  <si>
    <t>Odchylenie standardowe</t>
  </si>
  <si>
    <t>Błąd standardowy średniej</t>
  </si>
  <si>
    <t>Korelacja opony A z oponą B</t>
  </si>
  <si>
    <t>Standardowy błąd różnicy średniej</t>
  </si>
  <si>
    <t>statystyka t</t>
  </si>
  <si>
    <t>p(t) z 9 stopniami swobody - ROZKŁ.T()</t>
  </si>
  <si>
    <t>p(t) z 9 stopniami swobody - T.TEST()</t>
  </si>
  <si>
    <t>=ŚREDNIA(OponaA)</t>
  </si>
  <si>
    <t>=WARIANCJA.PRÓBKI(OponaA)</t>
  </si>
  <si>
    <t>=ODCH.STANDARD.PRÓBKI(OponaA)</t>
  </si>
  <si>
    <t>=PIERWIASTEK(F3/10)</t>
  </si>
  <si>
    <t>=ŚREDNIA(OponaB)</t>
  </si>
  <si>
    <t>=WARIANCJA.PRÓBKI(OponaB)</t>
  </si>
  <si>
    <t>=ODCH.STANDARD.PRÓBKI(OponaB)</t>
  </si>
  <si>
    <t>=PIERWIASTEK(I3/10)</t>
  </si>
  <si>
    <t>=WSP.KORELACJI(OponaA;OponaB)</t>
  </si>
  <si>
    <t>=PIERWIASTEK(F3/10+I3/10-2*(F7*F5*I5))</t>
  </si>
  <si>
    <t>=1-ROZKŁ.T(F9;9;PRAWDA)</t>
  </si>
  <si>
    <t>=T.TEST(OponaA;OponaB;1;1)</t>
  </si>
  <si>
    <t>=(ŚREDNIA(OponaB)-ŚREDNIA(OponaA))/F8</t>
  </si>
  <si>
    <t>Opona B l/100 km</t>
  </si>
  <si>
    <t>Opona A l/100 km</t>
  </si>
  <si>
    <t>Test t: z dwiema próbami zakładający równe wariancje</t>
  </si>
  <si>
    <t>Obserwacje</t>
  </si>
  <si>
    <t>Różnica średnich wg hipotezy</t>
  </si>
  <si>
    <t>P(T&lt;=t) jednostronny</t>
  </si>
  <si>
    <t>Test T jednostronny</t>
  </si>
  <si>
    <t>P(T&lt;=t) dwustronny</t>
  </si>
  <si>
    <t>Test t dwustronny</t>
  </si>
  <si>
    <t>Test t: z dwiema próbami dla średnich</t>
  </si>
  <si>
    <t>Korelacja Pearsona</t>
  </si>
  <si>
    <t>Test t: z dwiema próbami zakładający nierówne wariancje</t>
  </si>
  <si>
    <t>Korekcja Welcha</t>
  </si>
  <si>
    <t>Licznik:</t>
  </si>
  <si>
    <t>Mianownik:</t>
  </si>
  <si>
    <t>Średnia 1</t>
  </si>
  <si>
    <t>Średnia 2</t>
  </si>
  <si>
    <t>Liczebność próby</t>
  </si>
  <si>
    <t>Alfa</t>
  </si>
  <si>
    <t>Kierunkowość</t>
  </si>
  <si>
    <t>=T.TEST(GrEksperymentalna;GrKontrolna;1;2)</t>
  </si>
  <si>
    <t>Sumaryczna wariancja wewnątrz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</si>
</sst>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%"/>
    <numFmt numFmtId="166" formatCode="0.000"/>
    <numFmt numFmtId="167" formatCode="0.00000"/>
    <numFmt numFmtId="168" formatCode="0.0000000000000000"/>
    <numFmt numFmtId="169" formatCode=";;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vertAlign val="subscript"/>
      <sz val="12"/>
      <name val="Calibri"/>
      <family val="2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80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1" xfId="0" applyBorder="1"/>
    <xf numFmtId="0" fontId="0" fillId="0" borderId="2" xfId="0" quotePrefix="1" applyBorder="1"/>
    <xf numFmtId="2" fontId="0" fillId="0" borderId="3" xfId="0" applyNumberFormat="1" applyBorder="1"/>
    <xf numFmtId="0" fontId="0" fillId="0" borderId="4" xfId="0" quotePrefix="1" applyBorder="1"/>
    <xf numFmtId="2" fontId="0" fillId="0" borderId="5" xfId="0" applyNumberFormat="1" applyBorder="1"/>
    <xf numFmtId="0" fontId="0" fillId="0" borderId="6" xfId="0" quotePrefix="1" applyBorder="1"/>
    <xf numFmtId="2" fontId="0" fillId="0" borderId="1" xfId="0" applyNumberFormat="1" applyBorder="1"/>
    <xf numFmtId="2" fontId="0" fillId="0" borderId="4" xfId="0" quotePrefix="1" applyNumberFormat="1" applyBorder="1"/>
    <xf numFmtId="0" fontId="0" fillId="0" borderId="4" xfId="0" quotePrefix="1" applyFill="1" applyBorder="1"/>
    <xf numFmtId="0" fontId="0" fillId="0" borderId="6" xfId="0" quotePrefix="1" applyFill="1" applyBorder="1"/>
    <xf numFmtId="168" fontId="0" fillId="0" borderId="0" xfId="0" applyNumberFormat="1"/>
    <xf numFmtId="0" fontId="0" fillId="0" borderId="0" xfId="0" applyFill="1" applyBorder="1" applyAlignment="1"/>
    <xf numFmtId="0" fontId="0" fillId="0" borderId="0" xfId="0" applyAlignment="1">
      <alignment wrapText="1"/>
    </xf>
    <xf numFmtId="166" fontId="0" fillId="0" borderId="0" xfId="0" applyNumberFormat="1" applyFill="1" applyBorder="1" applyAlignment="1"/>
    <xf numFmtId="166" fontId="0" fillId="0" borderId="7" xfId="0" applyNumberFormat="1" applyFill="1" applyBorder="1" applyAlignment="1"/>
    <xf numFmtId="2" fontId="0" fillId="0" borderId="0" xfId="0" applyNumberFormat="1" applyFill="1" applyBorder="1" applyAlignment="1"/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166" fontId="0" fillId="0" borderId="4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5" xfId="0" applyFill="1" applyBorder="1" applyAlignment="1"/>
    <xf numFmtId="0" fontId="3" fillId="0" borderId="9" xfId="0" applyFont="1" applyFill="1" applyBorder="1" applyAlignment="1">
      <alignment horizontal="center" wrapText="1"/>
    </xf>
    <xf numFmtId="0" fontId="0" fillId="0" borderId="6" xfId="0" applyFill="1" applyBorder="1" applyAlignment="1"/>
    <xf numFmtId="2" fontId="0" fillId="0" borderId="4" xfId="0" applyNumberFormat="1" applyFill="1" applyBorder="1" applyAlignment="1"/>
    <xf numFmtId="0" fontId="0" fillId="0" borderId="3" xfId="0" applyBorder="1"/>
    <xf numFmtId="0" fontId="0" fillId="0" borderId="4" xfId="0" applyBorder="1"/>
    <xf numFmtId="2" fontId="0" fillId="0" borderId="0" xfId="0" applyNumberFormat="1"/>
    <xf numFmtId="167" fontId="0" fillId="0" borderId="0" xfId="0" applyNumberFormat="1" applyFill="1" applyBorder="1"/>
    <xf numFmtId="166" fontId="0" fillId="0" borderId="0" xfId="0" applyNumberFormat="1" applyBorder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/>
    <xf numFmtId="0" fontId="4" fillId="0" borderId="0" xfId="2" applyAlignment="1">
      <alignment horizontal="center"/>
    </xf>
    <xf numFmtId="0" fontId="4" fillId="0" borderId="0" xfId="2" applyAlignment="1" applyProtection="1">
      <alignment horizontal="center"/>
      <protection locked="0"/>
    </xf>
    <xf numFmtId="169" fontId="4" fillId="0" borderId="0" xfId="2" applyNumberFormat="1" applyProtection="1">
      <protection locked="0"/>
    </xf>
    <xf numFmtId="0" fontId="5" fillId="0" borderId="0" xfId="2" applyFont="1"/>
    <xf numFmtId="0" fontId="0" fillId="0" borderId="0" xfId="0" applyBorder="1" applyAlignment="1">
      <alignment horizontal="right" wrapText="1"/>
    </xf>
    <xf numFmtId="164" fontId="0" fillId="0" borderId="0" xfId="0" applyNumberFormat="1" applyBorder="1"/>
    <xf numFmtId="0" fontId="0" fillId="0" borderId="0" xfId="0" quotePrefix="1" applyBorder="1"/>
    <xf numFmtId="0" fontId="0" fillId="0" borderId="0" xfId="0" applyBorder="1" applyAlignment="1">
      <alignment horizontal="right"/>
    </xf>
    <xf numFmtId="0" fontId="0" fillId="0" borderId="0" xfId="0" quotePrefix="1" applyFill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5" xfId="0" applyBorder="1"/>
    <xf numFmtId="164" fontId="0" fillId="0" borderId="4" xfId="0" applyNumberFormat="1" applyBorder="1"/>
    <xf numFmtId="1" fontId="0" fillId="0" borderId="4" xfId="0" applyNumberFormat="1" applyBorder="1"/>
    <xf numFmtId="1" fontId="0" fillId="0" borderId="0" xfId="0" applyNumberFormat="1" applyBorder="1"/>
    <xf numFmtId="0" fontId="0" fillId="0" borderId="2" xfId="0" applyBorder="1"/>
    <xf numFmtId="0" fontId="0" fillId="0" borderId="11" xfId="0" applyBorder="1"/>
    <xf numFmtId="164" fontId="0" fillId="0" borderId="3" xfId="0" applyNumberFormat="1" applyBorder="1"/>
    <xf numFmtId="2" fontId="0" fillId="0" borderId="4" xfId="0" applyNumberFormat="1" applyBorder="1"/>
    <xf numFmtId="2" fontId="0" fillId="0" borderId="4" xfId="0" applyNumberFormat="1" applyFill="1" applyBorder="1"/>
    <xf numFmtId="0" fontId="0" fillId="0" borderId="7" xfId="0" applyBorder="1"/>
    <xf numFmtId="2" fontId="0" fillId="0" borderId="6" xfId="0" applyNumberFormat="1" applyFill="1" applyBorder="1"/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1" fontId="0" fillId="0" borderId="0" xfId="0" applyNumberFormat="1" applyFill="1" applyBorder="1" applyAlignment="1"/>
    <xf numFmtId="0" fontId="3" fillId="0" borderId="10" xfId="0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2" fontId="0" fillId="0" borderId="0" xfId="0" applyNumberFormat="1" applyFill="1" applyBorder="1"/>
  </cellXfs>
  <cellStyles count="3">
    <cellStyle name="Normal 2" xfId="2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Control</c:v>
          </c:tx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10.2'!$B$2:$B$107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10.2'!$C$2:$C$107</c:f>
              <c:numCache>
                <c:formatCode>0.0%</c:formatCode>
                <c:ptCount val="106"/>
                <c:pt idx="0">
                  <c:v>1.1540626070250802E-5</c:v>
                </c:pt>
                <c:pt idx="1">
                  <c:v>1.426154237858262E-5</c:v>
                </c:pt>
                <c:pt idx="2">
                  <c:v>1.7644155181765332E-5</c:v>
                </c:pt>
                <c:pt idx="3">
                  <c:v>2.1853402579591722E-5</c:v>
                </c:pt>
                <c:pt idx="4">
                  <c:v>2.7096060491043424E-5</c:v>
                </c:pt>
                <c:pt idx="5">
                  <c:v>3.3631448288552218E-5</c:v>
                </c:pt>
                <c:pt idx="6">
                  <c:v>4.1784866783220779E-5</c:v>
                </c:pt>
                <c:pt idx="7">
                  <c:v>5.1964453079501508E-5</c:v>
                </c:pt>
                <c:pt idx="8">
                  <c:v>6.4682300905768837E-5</c:v>
                </c:pt>
                <c:pt idx="9">
                  <c:v>8.0580894972813582E-5</c:v>
                </c:pt>
                <c:pt idx="10">
                  <c:v>1.0046615002257688E-4</c:v>
                </c:pt>
                <c:pt idx="11">
                  <c:v>1.2534863624084813E-4</c:v>
                </c:pt>
                <c:pt idx="12">
                  <c:v>1.5649491946380449E-4</c:v>
                </c:pt>
                <c:pt idx="13">
                  <c:v>1.9549135352233673E-4</c:v>
                </c:pt>
                <c:pt idx="14">
                  <c:v>2.4432313828485575E-4</c:v>
                </c:pt>
                <c:pt idx="15">
                  <c:v>3.054720031110624E-4</c:v>
                </c:pt>
                <c:pt idx="16">
                  <c:v>3.8203648985721603E-4</c:v>
                </c:pt>
                <c:pt idx="17">
                  <c:v>4.7787948386533697E-4</c:v>
                </c:pt>
                <c:pt idx="18">
                  <c:v>5.978083570527936E-4</c:v>
                </c:pt>
                <c:pt idx="19">
                  <c:v>7.477938114513426E-4</c:v>
                </c:pt>
                <c:pt idx="20">
                  <c:v>9.3523419167324331E-4</c:v>
                </c:pt>
                <c:pt idx="21">
                  <c:v>1.1692725917170652E-3</c:v>
                </c:pt>
                <c:pt idx="22">
                  <c:v>1.4611744020275013E-3</c:v>
                </c:pt>
                <c:pt idx="23">
                  <c:v>1.8247728709183055E-3</c:v>
                </c:pt>
                <c:pt idx="24">
                  <c:v>2.2769895832926075E-3</c:v>
                </c:pt>
                <c:pt idx="25">
                  <c:v>2.8384352233765974E-3</c:v>
                </c:pt>
                <c:pt idx="26">
                  <c:v>3.5340932582509652E-3</c:v>
                </c:pt>
                <c:pt idx="27">
                  <c:v>4.394084865086076E-3</c:v>
                </c:pt>
                <c:pt idx="28">
                  <c:v>5.4545070863892724E-3</c:v>
                </c:pt>
                <c:pt idx="29">
                  <c:v>6.7583273683765677E-3</c:v>
                </c:pt>
                <c:pt idx="30">
                  <c:v>8.3563058722943284E-3</c:v>
                </c:pt>
                <c:pt idx="31">
                  <c:v>1.0307901893550225E-2</c:v>
                </c:pt>
                <c:pt idx="32">
                  <c:v>1.2682102219998565E-2</c:v>
                </c:pt>
                <c:pt idx="33">
                  <c:v>1.5558087481519154E-2</c:v>
                </c:pt>
                <c:pt idx="34">
                  <c:v>1.9025628162056125E-2</c:v>
                </c:pt>
                <c:pt idx="35">
                  <c:v>2.3185076329511802E-2</c:v>
                </c:pt>
                <c:pt idx="36">
                  <c:v>2.8146794541927377E-2</c:v>
                </c:pt>
                <c:pt idx="37">
                  <c:v>3.402984311007401E-2</c:v>
                </c:pt>
                <c:pt idx="38">
                  <c:v>4.0959735356635114E-2</c:v>
                </c:pt>
                <c:pt idx="39">
                  <c:v>4.9065073170420359E-2</c:v>
                </c:pt>
                <c:pt idx="40">
                  <c:v>5.8472898200718576E-2</c:v>
                </c:pt>
                <c:pt idx="41">
                  <c:v>6.9302643779629164E-2</c:v>
                </c:pt>
                <c:pt idx="42">
                  <c:v>8.1658654559119095E-2</c:v>
                </c:pt>
                <c:pt idx="43">
                  <c:v>9.5621358203435369E-2</c:v>
                </c:pt>
                <c:pt idx="44">
                  <c:v>0.11123732584846008</c:v>
                </c:pt>
                <c:pt idx="45">
                  <c:v>0.12850863961404635</c:v>
                </c:pt>
                <c:pt idx="46">
                  <c:v>0.14738218366377293</c:v>
                </c:pt>
                <c:pt idx="47">
                  <c:v>0.16773967012851371</c:v>
                </c:pt>
                <c:pt idx="48">
                  <c:v>0.18938937564289607</c:v>
                </c:pt>
                <c:pt idx="49">
                  <c:v>0.2120606663493054</c:v>
                </c:pt>
                <c:pt idx="50">
                  <c:v>0.23540239597637622</c:v>
                </c:pt>
                <c:pt idx="51">
                  <c:v>0.25898614438926443</c:v>
                </c:pt>
                <c:pt idx="52">
                  <c:v>0.28231500519983455</c:v>
                </c:pt>
                <c:pt idx="53">
                  <c:v>0.30483823043520974</c:v>
                </c:pt>
                <c:pt idx="54">
                  <c:v>0.32597152008488767</c:v>
                </c:pt>
                <c:pt idx="55">
                  <c:v>0.34512215088542153</c:v>
                </c:pt>
                <c:pt idx="56">
                  <c:v>0.36171753964598918</c:v>
                </c:pt>
                <c:pt idx="57">
                  <c:v>0.37523531311234193</c:v>
                </c:pt>
                <c:pt idx="58">
                  <c:v>0.38523259169597429</c:v>
                </c:pt>
                <c:pt idx="59">
                  <c:v>0.39137205814054049</c:v>
                </c:pt>
                <c:pt idx="60">
                  <c:v>0.39344251672313624</c:v>
                </c:pt>
                <c:pt idx="61">
                  <c:v>0.39137205814054216</c:v>
                </c:pt>
                <c:pt idx="62">
                  <c:v>0.38523259169597751</c:v>
                </c:pt>
                <c:pt idx="63">
                  <c:v>0.37523531311234665</c:v>
                </c:pt>
                <c:pt idx="64">
                  <c:v>0.36171753964599523</c:v>
                </c:pt>
                <c:pt idx="65">
                  <c:v>0.34512215088542869</c:v>
                </c:pt>
                <c:pt idx="66">
                  <c:v>0.32597152008489572</c:v>
                </c:pt>
                <c:pt idx="67">
                  <c:v>0.29730656381045195</c:v>
                </c:pt>
                <c:pt idx="68">
                  <c:v>0.2823150051998437</c:v>
                </c:pt>
                <c:pt idx="69">
                  <c:v>0.25898614438927386</c:v>
                </c:pt>
                <c:pt idx="70">
                  <c:v>0.23540239597638568</c:v>
                </c:pt>
                <c:pt idx="71">
                  <c:v>0.21206066634931706</c:v>
                </c:pt>
                <c:pt idx="72">
                  <c:v>0.18938937564290714</c:v>
                </c:pt>
                <c:pt idx="73">
                  <c:v>0.16773967012852423</c:v>
                </c:pt>
                <c:pt idx="74">
                  <c:v>0.14738218366378272</c:v>
                </c:pt>
                <c:pt idx="75">
                  <c:v>0.12850863961405537</c:v>
                </c:pt>
                <c:pt idx="76">
                  <c:v>0.11123732584846832</c:v>
                </c:pt>
                <c:pt idx="77">
                  <c:v>9.562135820344278E-2</c:v>
                </c:pt>
                <c:pt idx="78">
                  <c:v>8.1658654559124355E-2</c:v>
                </c:pt>
                <c:pt idx="79">
                  <c:v>6.9302643779633799E-2</c:v>
                </c:pt>
                <c:pt idx="80">
                  <c:v>5.8472898200722608E-2</c:v>
                </c:pt>
                <c:pt idx="81">
                  <c:v>4.9065073170423898E-2</c:v>
                </c:pt>
                <c:pt idx="82">
                  <c:v>4.0959735356638105E-2</c:v>
                </c:pt>
                <c:pt idx="83">
                  <c:v>3.4029843110076563E-2</c:v>
                </c:pt>
                <c:pt idx="84">
                  <c:v>2.8146794541929532E-2</c:v>
                </c:pt>
                <c:pt idx="85">
                  <c:v>2.3185076329513617E-2</c:v>
                </c:pt>
                <c:pt idx="86">
                  <c:v>1.9025628162057648E-2</c:v>
                </c:pt>
                <c:pt idx="87">
                  <c:v>1.5558087481520416E-2</c:v>
                </c:pt>
                <c:pt idx="88">
                  <c:v>1.2682102219999603E-2</c:v>
                </c:pt>
                <c:pt idx="89">
                  <c:v>1.030790189355109E-2</c:v>
                </c:pt>
                <c:pt idx="90">
                  <c:v>8.3563058722950362E-3</c:v>
                </c:pt>
                <c:pt idx="91">
                  <c:v>6.7583273683771341E-3</c:v>
                </c:pt>
                <c:pt idx="92">
                  <c:v>5.4545070863897373E-3</c:v>
                </c:pt>
                <c:pt idx="93">
                  <c:v>4.3940848650864672E-3</c:v>
                </c:pt>
                <c:pt idx="94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1-4B2B-AF4B-F7DC46370E79}"/>
            </c:ext>
          </c:extLst>
        </c:ser>
        <c:ser>
          <c:idx val="1"/>
          <c:order val="1"/>
          <c:tx>
            <c:v>Experimental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10.2'!$B$2:$B$107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10.2'!$D$2:$D$122</c:f>
              <c:numCache>
                <c:formatCode>0.0%</c:formatCode>
                <c:ptCount val="121"/>
                <c:pt idx="22">
                  <c:v>1.1540626070250802E-5</c:v>
                </c:pt>
                <c:pt idx="23">
                  <c:v>1.426154237858262E-5</c:v>
                </c:pt>
                <c:pt idx="24">
                  <c:v>1.7644155181765332E-5</c:v>
                </c:pt>
                <c:pt idx="25">
                  <c:v>2.1853402579591722E-5</c:v>
                </c:pt>
                <c:pt idx="26">
                  <c:v>2.7096060491043424E-5</c:v>
                </c:pt>
                <c:pt idx="27">
                  <c:v>3.3631448288552218E-5</c:v>
                </c:pt>
                <c:pt idx="28">
                  <c:v>4.1784866783220779E-5</c:v>
                </c:pt>
                <c:pt idx="29">
                  <c:v>5.1964453079501508E-5</c:v>
                </c:pt>
                <c:pt idx="30">
                  <c:v>6.4682300905768837E-5</c:v>
                </c:pt>
                <c:pt idx="31">
                  <c:v>8.0580894972813582E-5</c:v>
                </c:pt>
                <c:pt idx="32">
                  <c:v>1.0046615002257688E-4</c:v>
                </c:pt>
                <c:pt idx="33">
                  <c:v>1.2534863624084813E-4</c:v>
                </c:pt>
                <c:pt idx="34">
                  <c:v>1.5649491946380449E-4</c:v>
                </c:pt>
                <c:pt idx="35">
                  <c:v>1.9549135352233673E-4</c:v>
                </c:pt>
                <c:pt idx="36">
                  <c:v>2.4432313828485575E-4</c:v>
                </c:pt>
                <c:pt idx="37">
                  <c:v>3.054720031110624E-4</c:v>
                </c:pt>
                <c:pt idx="38">
                  <c:v>3.8203648985721603E-4</c:v>
                </c:pt>
                <c:pt idx="39">
                  <c:v>4.7787948386533697E-4</c:v>
                </c:pt>
                <c:pt idx="40">
                  <c:v>5.978083570527936E-4</c:v>
                </c:pt>
                <c:pt idx="41">
                  <c:v>7.477938114513426E-4</c:v>
                </c:pt>
                <c:pt idx="42">
                  <c:v>9.3523419167324331E-4</c:v>
                </c:pt>
                <c:pt idx="43">
                  <c:v>1.1692725917170652E-3</c:v>
                </c:pt>
                <c:pt idx="44">
                  <c:v>1.4611744020275013E-3</c:v>
                </c:pt>
                <c:pt idx="45">
                  <c:v>1.8247728709183055E-3</c:v>
                </c:pt>
                <c:pt idx="46">
                  <c:v>2.2769895832926075E-3</c:v>
                </c:pt>
                <c:pt idx="47">
                  <c:v>2.8384352233765974E-3</c:v>
                </c:pt>
                <c:pt idx="48">
                  <c:v>3.5340932582509652E-3</c:v>
                </c:pt>
                <c:pt idx="49">
                  <c:v>4.394084865086076E-3</c:v>
                </c:pt>
                <c:pt idx="50">
                  <c:v>5.4545070863892724E-3</c:v>
                </c:pt>
                <c:pt idx="51">
                  <c:v>6.7583273683765677E-3</c:v>
                </c:pt>
                <c:pt idx="52">
                  <c:v>8.3563058722943284E-3</c:v>
                </c:pt>
                <c:pt idx="53">
                  <c:v>1.0307901893550225E-2</c:v>
                </c:pt>
                <c:pt idx="54">
                  <c:v>1.2682102219998565E-2</c:v>
                </c:pt>
                <c:pt idx="55">
                  <c:v>1.5558087481519154E-2</c:v>
                </c:pt>
                <c:pt idx="56">
                  <c:v>1.9025628162056125E-2</c:v>
                </c:pt>
                <c:pt idx="57">
                  <c:v>2.3185076329511802E-2</c:v>
                </c:pt>
                <c:pt idx="58">
                  <c:v>2.8146794541927377E-2</c:v>
                </c:pt>
                <c:pt idx="59">
                  <c:v>3.402984311007401E-2</c:v>
                </c:pt>
                <c:pt idx="60">
                  <c:v>4.0959735356635114E-2</c:v>
                </c:pt>
                <c:pt idx="61">
                  <c:v>4.9065073170420359E-2</c:v>
                </c:pt>
                <c:pt idx="62">
                  <c:v>5.8472898200718576E-2</c:v>
                </c:pt>
                <c:pt idx="63">
                  <c:v>6.9302643779629164E-2</c:v>
                </c:pt>
                <c:pt idx="64">
                  <c:v>8.1658654559119095E-2</c:v>
                </c:pt>
                <c:pt idx="65">
                  <c:v>9.5621358203435369E-2</c:v>
                </c:pt>
                <c:pt idx="66">
                  <c:v>0.11123732584846008</c:v>
                </c:pt>
                <c:pt idx="67">
                  <c:v>0.12850863961404635</c:v>
                </c:pt>
                <c:pt idx="68">
                  <c:v>0.14738218366377293</c:v>
                </c:pt>
                <c:pt idx="69">
                  <c:v>0.16773967012851371</c:v>
                </c:pt>
                <c:pt idx="70">
                  <c:v>0.18938937564289607</c:v>
                </c:pt>
                <c:pt idx="71">
                  <c:v>0.2120606663493054</c:v>
                </c:pt>
                <c:pt idx="72">
                  <c:v>0.23540239597637622</c:v>
                </c:pt>
                <c:pt idx="73">
                  <c:v>0.25898614438926443</c:v>
                </c:pt>
                <c:pt idx="74">
                  <c:v>0.28231500519983455</c:v>
                </c:pt>
                <c:pt idx="75">
                  <c:v>0.30483823043520974</c:v>
                </c:pt>
                <c:pt idx="76">
                  <c:v>0.32597152008488767</c:v>
                </c:pt>
                <c:pt idx="77">
                  <c:v>0.34512215088542153</c:v>
                </c:pt>
                <c:pt idx="78">
                  <c:v>0.36171753964598918</c:v>
                </c:pt>
                <c:pt idx="79">
                  <c:v>0.37523531311234193</c:v>
                </c:pt>
                <c:pt idx="80">
                  <c:v>0.38523259169597429</c:v>
                </c:pt>
                <c:pt idx="81">
                  <c:v>0.39137205814054049</c:v>
                </c:pt>
                <c:pt idx="82">
                  <c:v>0.39344251672313624</c:v>
                </c:pt>
                <c:pt idx="83">
                  <c:v>0.39137205814054216</c:v>
                </c:pt>
                <c:pt idx="84">
                  <c:v>0.38523259169597751</c:v>
                </c:pt>
                <c:pt idx="85">
                  <c:v>0.37523531311234665</c:v>
                </c:pt>
                <c:pt idx="86">
                  <c:v>0.36171753964599523</c:v>
                </c:pt>
                <c:pt idx="87">
                  <c:v>0.34512215088542869</c:v>
                </c:pt>
                <c:pt idx="88">
                  <c:v>0.32597152008489572</c:v>
                </c:pt>
                <c:pt idx="89">
                  <c:v>0.29730656381045195</c:v>
                </c:pt>
                <c:pt idx="90">
                  <c:v>0.2823150051998437</c:v>
                </c:pt>
                <c:pt idx="91">
                  <c:v>0.25898614438927386</c:v>
                </c:pt>
                <c:pt idx="92">
                  <c:v>0.23540239597638568</c:v>
                </c:pt>
                <c:pt idx="93">
                  <c:v>0.21206066634931706</c:v>
                </c:pt>
                <c:pt idx="94">
                  <c:v>0.18938937564290714</c:v>
                </c:pt>
                <c:pt idx="95">
                  <c:v>0.16773967012852423</c:v>
                </c:pt>
                <c:pt idx="96">
                  <c:v>0.14738218366378272</c:v>
                </c:pt>
                <c:pt idx="97">
                  <c:v>0.12850863961405537</c:v>
                </c:pt>
                <c:pt idx="98">
                  <c:v>0.11123732584846832</c:v>
                </c:pt>
                <c:pt idx="99">
                  <c:v>9.562135820344278E-2</c:v>
                </c:pt>
                <c:pt idx="100">
                  <c:v>8.1658654559124355E-2</c:v>
                </c:pt>
                <c:pt idx="101">
                  <c:v>6.9302643779633799E-2</c:v>
                </c:pt>
                <c:pt idx="102">
                  <c:v>5.8472898200722608E-2</c:v>
                </c:pt>
                <c:pt idx="103">
                  <c:v>4.9065073170423898E-2</c:v>
                </c:pt>
                <c:pt idx="104">
                  <c:v>4.0959735356638105E-2</c:v>
                </c:pt>
                <c:pt idx="105">
                  <c:v>3.4029843110076563E-2</c:v>
                </c:pt>
                <c:pt idx="106">
                  <c:v>2.8146794541929532E-2</c:v>
                </c:pt>
                <c:pt idx="107">
                  <c:v>2.3185076329513617E-2</c:v>
                </c:pt>
                <c:pt idx="108">
                  <c:v>1.9025628162057648E-2</c:v>
                </c:pt>
                <c:pt idx="109">
                  <c:v>1.5558087481520416E-2</c:v>
                </c:pt>
                <c:pt idx="110">
                  <c:v>1.2682102219999603E-2</c:v>
                </c:pt>
                <c:pt idx="111">
                  <c:v>1.030790189355109E-2</c:v>
                </c:pt>
                <c:pt idx="112">
                  <c:v>8.3563058722950362E-3</c:v>
                </c:pt>
                <c:pt idx="113">
                  <c:v>6.7583273683771341E-3</c:v>
                </c:pt>
                <c:pt idx="114">
                  <c:v>5.4545070863897373E-3</c:v>
                </c:pt>
                <c:pt idx="115">
                  <c:v>4.3940848650864672E-3</c:v>
                </c:pt>
                <c:pt idx="116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1-4B2B-AF4B-F7DC46370E79}"/>
            </c:ext>
          </c:extLst>
        </c:ser>
        <c:ser>
          <c:idx val="0"/>
          <c:order val="2"/>
          <c:tx>
            <c:v>Alpha</c:v>
          </c:tx>
          <c:cat>
            <c:numRef>
              <c:f>'Rys 10.2'!$B$2:$B$107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10.2'!$E$2:$E$107</c:f>
              <c:numCache>
                <c:formatCode>General</c:formatCode>
                <c:ptCount val="106"/>
                <c:pt idx="77" formatCode="0.0%">
                  <c:v>9.562135820344278E-2</c:v>
                </c:pt>
                <c:pt idx="78" formatCode="0.0%">
                  <c:v>8.1658654559124355E-2</c:v>
                </c:pt>
                <c:pt idx="79" formatCode="0.0%">
                  <c:v>6.9302643779633799E-2</c:v>
                </c:pt>
                <c:pt idx="80" formatCode="0.0%">
                  <c:v>5.8472898200722608E-2</c:v>
                </c:pt>
                <c:pt idx="81" formatCode="0.0%">
                  <c:v>4.9065073170423898E-2</c:v>
                </c:pt>
                <c:pt idx="82" formatCode="0.0%">
                  <c:v>4.0959735356638105E-2</c:v>
                </c:pt>
                <c:pt idx="83" formatCode="0.0%">
                  <c:v>3.4029843110076563E-2</c:v>
                </c:pt>
                <c:pt idx="84" formatCode="0.0%">
                  <c:v>2.8146794541929532E-2</c:v>
                </c:pt>
                <c:pt idx="85" formatCode="0.0%">
                  <c:v>2.3185076329513617E-2</c:v>
                </c:pt>
                <c:pt idx="86" formatCode="0.0%">
                  <c:v>1.9025628162057648E-2</c:v>
                </c:pt>
                <c:pt idx="87" formatCode="0.0%">
                  <c:v>1.5558087481520416E-2</c:v>
                </c:pt>
                <c:pt idx="88" formatCode="0.0%">
                  <c:v>1.2682102219999603E-2</c:v>
                </c:pt>
                <c:pt idx="89" formatCode="0.0%">
                  <c:v>1.030790189355109E-2</c:v>
                </c:pt>
                <c:pt idx="90" formatCode="0.0%">
                  <c:v>8.3563058722950362E-3</c:v>
                </c:pt>
                <c:pt idx="91" formatCode="0.0%">
                  <c:v>6.7583273683771341E-3</c:v>
                </c:pt>
                <c:pt idx="92" formatCode="0.0%">
                  <c:v>5.4545070863897373E-3</c:v>
                </c:pt>
                <c:pt idx="93" formatCode="0.0%">
                  <c:v>4.3940848650864672E-3</c:v>
                </c:pt>
                <c:pt idx="94" formatCode="0.0%">
                  <c:v>3.5340932582512744E-3</c:v>
                </c:pt>
                <c:pt idx="95" formatCode="0.0%">
                  <c:v>0</c:v>
                </c:pt>
                <c:pt idx="96" formatCode="0.0%">
                  <c:v>0</c:v>
                </c:pt>
                <c:pt idx="97" formatCode="0.0%">
                  <c:v>0</c:v>
                </c:pt>
                <c:pt idx="98" formatCode="0.0%">
                  <c:v>0</c:v>
                </c:pt>
                <c:pt idx="99" formatCode="0.0%">
                  <c:v>0</c:v>
                </c:pt>
                <c:pt idx="10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51-4B2B-AF4B-F7DC46370E79}"/>
            </c:ext>
          </c:extLst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10.2'!$B$2:$B$107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10.2'!$F$2:$F$92</c:f>
              <c:numCache>
                <c:formatCode>General</c:formatCode>
                <c:ptCount val="91"/>
                <c:pt idx="60" formatCode="0.0%">
                  <c:v>0.39344251672313624</c:v>
                </c:pt>
                <c:pt idx="82" formatCode="0.0%">
                  <c:v>0.39344251672313624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51-4B2B-AF4B-F7DC46370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55360"/>
        <c:axId val="59469824"/>
      </c:areaChart>
      <c:catAx>
        <c:axId val="5945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69824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59469824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5945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Control</c:v>
          </c:tx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10.3'!$B$2:$B$107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10.3'!$C$2:$C$107</c:f>
              <c:numCache>
                <c:formatCode>0.0%</c:formatCode>
                <c:ptCount val="106"/>
                <c:pt idx="0">
                  <c:v>1.1540626070250802E-5</c:v>
                </c:pt>
                <c:pt idx="1">
                  <c:v>1.426154237858262E-5</c:v>
                </c:pt>
                <c:pt idx="2">
                  <c:v>1.7644155181765332E-5</c:v>
                </c:pt>
                <c:pt idx="3">
                  <c:v>2.1853402579591722E-5</c:v>
                </c:pt>
                <c:pt idx="4">
                  <c:v>2.7096060491043424E-5</c:v>
                </c:pt>
                <c:pt idx="5">
                  <c:v>3.3631448288552218E-5</c:v>
                </c:pt>
                <c:pt idx="6">
                  <c:v>4.1784866783220779E-5</c:v>
                </c:pt>
                <c:pt idx="7">
                  <c:v>5.1964453079501508E-5</c:v>
                </c:pt>
                <c:pt idx="8">
                  <c:v>6.4682300905768837E-5</c:v>
                </c:pt>
                <c:pt idx="9">
                  <c:v>8.0580894972813582E-5</c:v>
                </c:pt>
                <c:pt idx="10">
                  <c:v>1.0046615002257688E-4</c:v>
                </c:pt>
                <c:pt idx="11">
                  <c:v>1.2534863624084813E-4</c:v>
                </c:pt>
                <c:pt idx="12">
                  <c:v>1.5649491946380449E-4</c:v>
                </c:pt>
                <c:pt idx="13">
                  <c:v>1.9549135352233673E-4</c:v>
                </c:pt>
                <c:pt idx="14">
                  <c:v>2.4432313828485575E-4</c:v>
                </c:pt>
                <c:pt idx="15">
                  <c:v>3.054720031110624E-4</c:v>
                </c:pt>
                <c:pt idx="16">
                  <c:v>3.8203648985721603E-4</c:v>
                </c:pt>
                <c:pt idx="17">
                  <c:v>4.7787948386533697E-4</c:v>
                </c:pt>
                <c:pt idx="18">
                  <c:v>5.978083570527936E-4</c:v>
                </c:pt>
                <c:pt idx="19">
                  <c:v>7.477938114513426E-4</c:v>
                </c:pt>
                <c:pt idx="20">
                  <c:v>9.3523419167324331E-4</c:v>
                </c:pt>
                <c:pt idx="21">
                  <c:v>1.1692725917170652E-3</c:v>
                </c:pt>
                <c:pt idx="22">
                  <c:v>1.4611744020275013E-3</c:v>
                </c:pt>
                <c:pt idx="23">
                  <c:v>1.8247728709183055E-3</c:v>
                </c:pt>
                <c:pt idx="24">
                  <c:v>2.2769895832926075E-3</c:v>
                </c:pt>
                <c:pt idx="25">
                  <c:v>2.8384352233765974E-3</c:v>
                </c:pt>
                <c:pt idx="26">
                  <c:v>3.5340932582509652E-3</c:v>
                </c:pt>
                <c:pt idx="27">
                  <c:v>4.394084865086076E-3</c:v>
                </c:pt>
                <c:pt idx="28">
                  <c:v>5.4545070863892724E-3</c:v>
                </c:pt>
                <c:pt idx="29">
                  <c:v>6.7583273683765677E-3</c:v>
                </c:pt>
                <c:pt idx="30">
                  <c:v>8.3563058722943284E-3</c:v>
                </c:pt>
                <c:pt idx="31">
                  <c:v>1.0307901893550225E-2</c:v>
                </c:pt>
                <c:pt idx="32">
                  <c:v>1.2682102219998565E-2</c:v>
                </c:pt>
                <c:pt idx="33">
                  <c:v>1.5558087481519154E-2</c:v>
                </c:pt>
                <c:pt idx="34">
                  <c:v>1.9025628162056125E-2</c:v>
                </c:pt>
                <c:pt idx="35">
                  <c:v>2.3185076329511802E-2</c:v>
                </c:pt>
                <c:pt idx="36">
                  <c:v>2.8146794541927377E-2</c:v>
                </c:pt>
                <c:pt idx="37">
                  <c:v>3.402984311007401E-2</c:v>
                </c:pt>
                <c:pt idx="38">
                  <c:v>4.0959735356635114E-2</c:v>
                </c:pt>
                <c:pt idx="39">
                  <c:v>4.9065073170420359E-2</c:v>
                </c:pt>
                <c:pt idx="40">
                  <c:v>5.8472898200718576E-2</c:v>
                </c:pt>
                <c:pt idx="41">
                  <c:v>6.9302643779629164E-2</c:v>
                </c:pt>
                <c:pt idx="42">
                  <c:v>8.1658654559119095E-2</c:v>
                </c:pt>
                <c:pt idx="43">
                  <c:v>9.5621358203435369E-2</c:v>
                </c:pt>
                <c:pt idx="44">
                  <c:v>0.11123732584846008</c:v>
                </c:pt>
                <c:pt idx="45">
                  <c:v>0.12850863961404635</c:v>
                </c:pt>
                <c:pt idx="46">
                  <c:v>0.14738218366377293</c:v>
                </c:pt>
                <c:pt idx="47">
                  <c:v>0.16773967012851371</c:v>
                </c:pt>
                <c:pt idx="48">
                  <c:v>0.18938937564289607</c:v>
                </c:pt>
                <c:pt idx="49">
                  <c:v>0.2120606663493054</c:v>
                </c:pt>
                <c:pt idx="50">
                  <c:v>0.23540239597637622</c:v>
                </c:pt>
                <c:pt idx="51">
                  <c:v>0.25898614438926443</c:v>
                </c:pt>
                <c:pt idx="52">
                  <c:v>0.28231500519983455</c:v>
                </c:pt>
                <c:pt idx="53">
                  <c:v>0.30483823043520974</c:v>
                </c:pt>
                <c:pt idx="54">
                  <c:v>0.32597152008488767</c:v>
                </c:pt>
                <c:pt idx="55">
                  <c:v>0.34512215088542153</c:v>
                </c:pt>
                <c:pt idx="56">
                  <c:v>0.36171753964598918</c:v>
                </c:pt>
                <c:pt idx="57">
                  <c:v>0.37523531311234193</c:v>
                </c:pt>
                <c:pt idx="58">
                  <c:v>0.38523259169597429</c:v>
                </c:pt>
                <c:pt idx="59">
                  <c:v>0.39137205814054049</c:v>
                </c:pt>
                <c:pt idx="60">
                  <c:v>0.39344251672313624</c:v>
                </c:pt>
                <c:pt idx="61">
                  <c:v>0.39137205814054216</c:v>
                </c:pt>
                <c:pt idx="62">
                  <c:v>0.38523259169597751</c:v>
                </c:pt>
                <c:pt idx="63">
                  <c:v>0.37523531311234665</c:v>
                </c:pt>
                <c:pt idx="64">
                  <c:v>0.36171753964599523</c:v>
                </c:pt>
                <c:pt idx="65">
                  <c:v>0.34512215088542869</c:v>
                </c:pt>
                <c:pt idx="66">
                  <c:v>0.32597152008489572</c:v>
                </c:pt>
                <c:pt idx="67">
                  <c:v>0.29730656381045195</c:v>
                </c:pt>
                <c:pt idx="68">
                  <c:v>0.2823150051998437</c:v>
                </c:pt>
                <c:pt idx="69">
                  <c:v>0.25898614438927386</c:v>
                </c:pt>
                <c:pt idx="70">
                  <c:v>0.23540239597638568</c:v>
                </c:pt>
                <c:pt idx="71">
                  <c:v>0.21206066634931706</c:v>
                </c:pt>
                <c:pt idx="72">
                  <c:v>0.18938937564290714</c:v>
                </c:pt>
                <c:pt idx="73">
                  <c:v>0.16773967012852423</c:v>
                </c:pt>
                <c:pt idx="74">
                  <c:v>0.14738218366378272</c:v>
                </c:pt>
                <c:pt idx="75">
                  <c:v>0.12850863961405537</c:v>
                </c:pt>
                <c:pt idx="76">
                  <c:v>0.11123732584846832</c:v>
                </c:pt>
                <c:pt idx="77">
                  <c:v>9.562135820344278E-2</c:v>
                </c:pt>
                <c:pt idx="78">
                  <c:v>8.1658654559124355E-2</c:v>
                </c:pt>
                <c:pt idx="79">
                  <c:v>6.9302643779633799E-2</c:v>
                </c:pt>
                <c:pt idx="80">
                  <c:v>5.8472898200722608E-2</c:v>
                </c:pt>
                <c:pt idx="81">
                  <c:v>4.9065073170423898E-2</c:v>
                </c:pt>
                <c:pt idx="82">
                  <c:v>4.0959735356638105E-2</c:v>
                </c:pt>
                <c:pt idx="83">
                  <c:v>3.4029843110076563E-2</c:v>
                </c:pt>
                <c:pt idx="84">
                  <c:v>2.8146794541929532E-2</c:v>
                </c:pt>
                <c:pt idx="85">
                  <c:v>2.3185076329513617E-2</c:v>
                </c:pt>
                <c:pt idx="86">
                  <c:v>1.9025628162057648E-2</c:v>
                </c:pt>
                <c:pt idx="87">
                  <c:v>1.5558087481520416E-2</c:v>
                </c:pt>
                <c:pt idx="88">
                  <c:v>1.2682102219999603E-2</c:v>
                </c:pt>
                <c:pt idx="89">
                  <c:v>1.030790189355109E-2</c:v>
                </c:pt>
                <c:pt idx="90">
                  <c:v>8.3563058722950362E-3</c:v>
                </c:pt>
                <c:pt idx="91">
                  <c:v>6.7583273683771341E-3</c:v>
                </c:pt>
                <c:pt idx="92">
                  <c:v>5.4545070863897373E-3</c:v>
                </c:pt>
                <c:pt idx="93">
                  <c:v>4.3940848650864672E-3</c:v>
                </c:pt>
                <c:pt idx="94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D-4CB9-97DA-C87C3EEDF725}"/>
            </c:ext>
          </c:extLst>
        </c:ser>
        <c:ser>
          <c:idx val="1"/>
          <c:order val="1"/>
          <c:tx>
            <c:v>Experimental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10.3'!$B$2:$B$107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10.3'!$D$2:$D$122</c:f>
              <c:numCache>
                <c:formatCode>0.0%</c:formatCode>
                <c:ptCount val="121"/>
                <c:pt idx="22">
                  <c:v>1.1540626070250802E-5</c:v>
                </c:pt>
                <c:pt idx="23">
                  <c:v>1.426154237858262E-5</c:v>
                </c:pt>
                <c:pt idx="24">
                  <c:v>1.7644155181765332E-5</c:v>
                </c:pt>
                <c:pt idx="25">
                  <c:v>2.1853402579591722E-5</c:v>
                </c:pt>
                <c:pt idx="26">
                  <c:v>2.7096060491043424E-5</c:v>
                </c:pt>
                <c:pt idx="27">
                  <c:v>3.3631448288552218E-5</c:v>
                </c:pt>
                <c:pt idx="28">
                  <c:v>4.1784866783220779E-5</c:v>
                </c:pt>
                <c:pt idx="29">
                  <c:v>5.1964453079501508E-5</c:v>
                </c:pt>
                <c:pt idx="30">
                  <c:v>6.4682300905768837E-5</c:v>
                </c:pt>
                <c:pt idx="31">
                  <c:v>8.0580894972813582E-5</c:v>
                </c:pt>
                <c:pt idx="32">
                  <c:v>1.0046615002257688E-4</c:v>
                </c:pt>
                <c:pt idx="33">
                  <c:v>1.2534863624084813E-4</c:v>
                </c:pt>
                <c:pt idx="34">
                  <c:v>1.5649491946380449E-4</c:v>
                </c:pt>
                <c:pt idx="35">
                  <c:v>1.9549135352233673E-4</c:v>
                </c:pt>
                <c:pt idx="36">
                  <c:v>2.4432313828485575E-4</c:v>
                </c:pt>
                <c:pt idx="37">
                  <c:v>3.054720031110624E-4</c:v>
                </c:pt>
                <c:pt idx="38">
                  <c:v>3.8203648985721603E-4</c:v>
                </c:pt>
                <c:pt idx="39">
                  <c:v>4.7787948386533697E-4</c:v>
                </c:pt>
                <c:pt idx="40">
                  <c:v>5.978083570527936E-4</c:v>
                </c:pt>
                <c:pt idx="41">
                  <c:v>7.477938114513426E-4</c:v>
                </c:pt>
                <c:pt idx="42">
                  <c:v>9.3523419167324331E-4</c:v>
                </c:pt>
                <c:pt idx="43">
                  <c:v>1.1692725917170652E-3</c:v>
                </c:pt>
                <c:pt idx="44">
                  <c:v>1.4611744020275013E-3</c:v>
                </c:pt>
                <c:pt idx="45">
                  <c:v>1.8247728709183055E-3</c:v>
                </c:pt>
                <c:pt idx="46">
                  <c:v>2.2769895832926075E-3</c:v>
                </c:pt>
                <c:pt idx="47">
                  <c:v>2.8384352233765974E-3</c:v>
                </c:pt>
                <c:pt idx="48">
                  <c:v>3.5340932582509652E-3</c:v>
                </c:pt>
                <c:pt idx="49">
                  <c:v>4.394084865086076E-3</c:v>
                </c:pt>
                <c:pt idx="50">
                  <c:v>5.4545070863892724E-3</c:v>
                </c:pt>
                <c:pt idx="51">
                  <c:v>6.7583273683765677E-3</c:v>
                </c:pt>
                <c:pt idx="52">
                  <c:v>8.3563058722943284E-3</c:v>
                </c:pt>
                <c:pt idx="53">
                  <c:v>1.0307901893550225E-2</c:v>
                </c:pt>
                <c:pt idx="54">
                  <c:v>1.2682102219998565E-2</c:v>
                </c:pt>
                <c:pt idx="55">
                  <c:v>1.5558087481519154E-2</c:v>
                </c:pt>
                <c:pt idx="56">
                  <c:v>1.9025628162056125E-2</c:v>
                </c:pt>
                <c:pt idx="57">
                  <c:v>2.3185076329511802E-2</c:v>
                </c:pt>
                <c:pt idx="58">
                  <c:v>2.8146794541927377E-2</c:v>
                </c:pt>
                <c:pt idx="59">
                  <c:v>3.402984311007401E-2</c:v>
                </c:pt>
                <c:pt idx="60">
                  <c:v>4.0959735356635114E-2</c:v>
                </c:pt>
                <c:pt idx="61">
                  <c:v>4.9065073170420359E-2</c:v>
                </c:pt>
                <c:pt idx="62">
                  <c:v>5.8472898200718576E-2</c:v>
                </c:pt>
                <c:pt idx="63">
                  <c:v>6.9302643779629164E-2</c:v>
                </c:pt>
                <c:pt idx="64">
                  <c:v>8.1658654559119095E-2</c:v>
                </c:pt>
                <c:pt idx="65">
                  <c:v>9.5621358203435369E-2</c:v>
                </c:pt>
                <c:pt idx="66">
                  <c:v>0.11123732584846008</c:v>
                </c:pt>
                <c:pt idx="67">
                  <c:v>0.12850863961404635</c:v>
                </c:pt>
                <c:pt idx="68">
                  <c:v>0.14738218366377293</c:v>
                </c:pt>
                <c:pt idx="69">
                  <c:v>0.16773967012851371</c:v>
                </c:pt>
                <c:pt idx="70">
                  <c:v>0.18938937564289607</c:v>
                </c:pt>
                <c:pt idx="71">
                  <c:v>0.2120606663493054</c:v>
                </c:pt>
                <c:pt idx="72">
                  <c:v>0.23540239597637622</c:v>
                </c:pt>
                <c:pt idx="73">
                  <c:v>0.25898614438926443</c:v>
                </c:pt>
                <c:pt idx="74">
                  <c:v>0.28231500519983455</c:v>
                </c:pt>
                <c:pt idx="75">
                  <c:v>0.30483823043520974</c:v>
                </c:pt>
                <c:pt idx="76">
                  <c:v>0.32597152008488767</c:v>
                </c:pt>
                <c:pt idx="77">
                  <c:v>0.34512215088542153</c:v>
                </c:pt>
                <c:pt idx="78">
                  <c:v>0.36171753964598918</c:v>
                </c:pt>
                <c:pt idx="79">
                  <c:v>0.37523531311234193</c:v>
                </c:pt>
                <c:pt idx="80">
                  <c:v>0.38523259169597429</c:v>
                </c:pt>
                <c:pt idx="81">
                  <c:v>0.39137205814054049</c:v>
                </c:pt>
                <c:pt idx="82">
                  <c:v>0.39344251672313624</c:v>
                </c:pt>
                <c:pt idx="83">
                  <c:v>0.39137205814054216</c:v>
                </c:pt>
                <c:pt idx="84">
                  <c:v>0.38523259169597751</c:v>
                </c:pt>
                <c:pt idx="85">
                  <c:v>0.37523531311234665</c:v>
                </c:pt>
                <c:pt idx="86">
                  <c:v>0.36171753964599523</c:v>
                </c:pt>
                <c:pt idx="87">
                  <c:v>0.34512215088542869</c:v>
                </c:pt>
                <c:pt idx="88">
                  <c:v>0.32597152008489572</c:v>
                </c:pt>
                <c:pt idx="89">
                  <c:v>0.29730656381045195</c:v>
                </c:pt>
                <c:pt idx="90">
                  <c:v>0.2823150051998437</c:v>
                </c:pt>
                <c:pt idx="91">
                  <c:v>0.25898614438927386</c:v>
                </c:pt>
                <c:pt idx="92">
                  <c:v>0.23540239597638568</c:v>
                </c:pt>
                <c:pt idx="93">
                  <c:v>0.21206066634931706</c:v>
                </c:pt>
                <c:pt idx="94">
                  <c:v>0.18938937564290714</c:v>
                </c:pt>
                <c:pt idx="95">
                  <c:v>0.16773967012852423</c:v>
                </c:pt>
                <c:pt idx="96">
                  <c:v>0.14738218366378272</c:v>
                </c:pt>
                <c:pt idx="97">
                  <c:v>0.12850863961405537</c:v>
                </c:pt>
                <c:pt idx="98">
                  <c:v>0.11123732584846832</c:v>
                </c:pt>
                <c:pt idx="99">
                  <c:v>9.562135820344278E-2</c:v>
                </c:pt>
                <c:pt idx="100">
                  <c:v>8.1658654559124355E-2</c:v>
                </c:pt>
                <c:pt idx="101">
                  <c:v>6.9302643779633799E-2</c:v>
                </c:pt>
                <c:pt idx="102">
                  <c:v>5.8472898200722608E-2</c:v>
                </c:pt>
                <c:pt idx="103">
                  <c:v>4.9065073170423898E-2</c:v>
                </c:pt>
                <c:pt idx="104">
                  <c:v>4.0959735356638105E-2</c:v>
                </c:pt>
                <c:pt idx="105">
                  <c:v>3.4029843110076563E-2</c:v>
                </c:pt>
                <c:pt idx="106">
                  <c:v>2.8146794541929532E-2</c:v>
                </c:pt>
                <c:pt idx="107">
                  <c:v>2.3185076329513617E-2</c:v>
                </c:pt>
                <c:pt idx="108">
                  <c:v>1.9025628162057648E-2</c:v>
                </c:pt>
                <c:pt idx="109">
                  <c:v>1.5558087481520416E-2</c:v>
                </c:pt>
                <c:pt idx="110">
                  <c:v>1.2682102219999603E-2</c:v>
                </c:pt>
                <c:pt idx="111">
                  <c:v>1.030790189355109E-2</c:v>
                </c:pt>
                <c:pt idx="112">
                  <c:v>8.3563058722950362E-3</c:v>
                </c:pt>
                <c:pt idx="113">
                  <c:v>6.7583273683771341E-3</c:v>
                </c:pt>
                <c:pt idx="114">
                  <c:v>5.4545070863897373E-3</c:v>
                </c:pt>
                <c:pt idx="115">
                  <c:v>4.3940848650864672E-3</c:v>
                </c:pt>
                <c:pt idx="116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5D-4CB9-97DA-C87C3EEDF725}"/>
            </c:ext>
          </c:extLst>
        </c:ser>
        <c:ser>
          <c:idx val="0"/>
          <c:order val="2"/>
          <c:tx>
            <c:v>Alpha</c:v>
          </c:tx>
          <c:cat>
            <c:numRef>
              <c:f>'Rys 10.3'!$B$2:$B$107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10.3'!$E$2:$E$107</c:f>
              <c:numCache>
                <c:formatCode>General</c:formatCode>
                <c:ptCount val="106"/>
                <c:pt idx="22" formatCode="0.0%">
                  <c:v>1.1540626070250802E-5</c:v>
                </c:pt>
                <c:pt idx="23" formatCode="0.0%">
                  <c:v>1.426154237858262E-5</c:v>
                </c:pt>
                <c:pt idx="24" formatCode="0.0%">
                  <c:v>1.7644155181765332E-5</c:v>
                </c:pt>
                <c:pt idx="25" formatCode="0.0%">
                  <c:v>2.1853402579591722E-5</c:v>
                </c:pt>
                <c:pt idx="26" formatCode="0.0%">
                  <c:v>2.7096060491043424E-5</c:v>
                </c:pt>
                <c:pt idx="27" formatCode="0.0%">
                  <c:v>3.3631448288552218E-5</c:v>
                </c:pt>
                <c:pt idx="28" formatCode="0.0%">
                  <c:v>4.1784866783220779E-5</c:v>
                </c:pt>
                <c:pt idx="29" formatCode="0.0%">
                  <c:v>5.1964453079501508E-5</c:v>
                </c:pt>
                <c:pt idx="30" formatCode="0.0%">
                  <c:v>6.4682300905768837E-5</c:v>
                </c:pt>
                <c:pt idx="31" formatCode="0.0%">
                  <c:v>8.0580894972813582E-5</c:v>
                </c:pt>
                <c:pt idx="32" formatCode="0.0%">
                  <c:v>1.0046615002257688E-4</c:v>
                </c:pt>
                <c:pt idx="33" formatCode="0.0%">
                  <c:v>1.2534863624084813E-4</c:v>
                </c:pt>
                <c:pt idx="34" formatCode="0.0%">
                  <c:v>1.5649491946380449E-4</c:v>
                </c:pt>
                <c:pt idx="35" formatCode="0.0%">
                  <c:v>1.9549135352233673E-4</c:v>
                </c:pt>
                <c:pt idx="36" formatCode="0.0%">
                  <c:v>2.4432313828485575E-4</c:v>
                </c:pt>
                <c:pt idx="37" formatCode="0.0%">
                  <c:v>3.054720031110624E-4</c:v>
                </c:pt>
                <c:pt idx="38" formatCode="0.0%">
                  <c:v>3.8203648985721603E-4</c:v>
                </c:pt>
                <c:pt idx="39" formatCode="0.0%">
                  <c:v>4.7787948386533697E-4</c:v>
                </c:pt>
                <c:pt idx="40" formatCode="0.0%">
                  <c:v>5.978083570527936E-4</c:v>
                </c:pt>
                <c:pt idx="41" formatCode="0.0%">
                  <c:v>7.477938114513426E-4</c:v>
                </c:pt>
                <c:pt idx="42" formatCode="0.0%">
                  <c:v>9.3523419167324331E-4</c:v>
                </c:pt>
                <c:pt idx="43" formatCode="0.0%">
                  <c:v>1.1692725917170652E-3</c:v>
                </c:pt>
                <c:pt idx="44" formatCode="0.0%">
                  <c:v>1.4611744020275013E-3</c:v>
                </c:pt>
                <c:pt idx="45" formatCode="0.0%">
                  <c:v>1.8247728709183055E-3</c:v>
                </c:pt>
                <c:pt idx="46" formatCode="0.0%">
                  <c:v>2.2769895832926075E-3</c:v>
                </c:pt>
                <c:pt idx="47" formatCode="0.0%">
                  <c:v>2.8384352233765974E-3</c:v>
                </c:pt>
                <c:pt idx="48" formatCode="0.0%">
                  <c:v>3.5340932582509652E-3</c:v>
                </c:pt>
                <c:pt idx="49" formatCode="0.0%">
                  <c:v>4.394084865086076E-3</c:v>
                </c:pt>
                <c:pt idx="50" formatCode="0.0%">
                  <c:v>5.4545070863892724E-3</c:v>
                </c:pt>
                <c:pt idx="51" formatCode="0.0%">
                  <c:v>6.7583273683765677E-3</c:v>
                </c:pt>
                <c:pt idx="52" formatCode="0.0%">
                  <c:v>8.3563058722943284E-3</c:v>
                </c:pt>
                <c:pt idx="53" formatCode="0.0%">
                  <c:v>1.0307901893550225E-2</c:v>
                </c:pt>
                <c:pt idx="54" formatCode="0.0%">
                  <c:v>1.2682102219998565E-2</c:v>
                </c:pt>
                <c:pt idx="55" formatCode="0.0%">
                  <c:v>1.5558087481519154E-2</c:v>
                </c:pt>
                <c:pt idx="56" formatCode="0.0%">
                  <c:v>1.9025628162056125E-2</c:v>
                </c:pt>
                <c:pt idx="57" formatCode="0.0%">
                  <c:v>2.3185076329511802E-2</c:v>
                </c:pt>
                <c:pt idx="58" formatCode="0.0%">
                  <c:v>2.8146794541927377E-2</c:v>
                </c:pt>
                <c:pt idx="59" formatCode="0.0%">
                  <c:v>3.402984311007401E-2</c:v>
                </c:pt>
                <c:pt idx="60" formatCode="0.0%">
                  <c:v>4.0959735356635114E-2</c:v>
                </c:pt>
                <c:pt idx="61" formatCode="0.0%">
                  <c:v>4.9065073170420359E-2</c:v>
                </c:pt>
                <c:pt idx="62" formatCode="0.0%">
                  <c:v>5.8472898200718576E-2</c:v>
                </c:pt>
                <c:pt idx="63" formatCode="0.0%">
                  <c:v>6.9302643779629164E-2</c:v>
                </c:pt>
                <c:pt idx="64" formatCode="0.0%">
                  <c:v>8.1658654559119095E-2</c:v>
                </c:pt>
                <c:pt idx="65" formatCode="0.0%">
                  <c:v>9.5621358203435369E-2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5D-4CB9-97DA-C87C3EEDF725}"/>
            </c:ext>
          </c:extLst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10.3'!$B$2:$B$107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10.3'!$F$2:$F$92</c:f>
              <c:numCache>
                <c:formatCode>General</c:formatCode>
                <c:ptCount val="91"/>
                <c:pt idx="60" formatCode="0.0%">
                  <c:v>0.39344251672313624</c:v>
                </c:pt>
                <c:pt idx="82" formatCode="0.0%">
                  <c:v>0.39344251672313624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5D-4CB9-97DA-C87C3EEDF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46912"/>
        <c:axId val="60648832"/>
      </c:areaChart>
      <c:catAx>
        <c:axId val="60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Wyniki golfa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0648832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0648832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064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10.5'!$B$2:$B$107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10.5'!$C$2:$C$107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0-4721-B9ED-6E63FF4D45DA}"/>
            </c:ext>
          </c:extLst>
        </c:ser>
        <c:ser>
          <c:idx val="1"/>
          <c:order val="1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10.5'!$B$2:$B$107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10.5'!$D$2:$D$109</c:f>
              <c:numCache>
                <c:formatCode>0.0%</c:formatCode>
                <c:ptCount val="108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30-4721-B9ED-6E63FF4D45DA}"/>
            </c:ext>
          </c:extLst>
        </c:ser>
        <c:ser>
          <c:idx val="0"/>
          <c:order val="2"/>
          <c:cat>
            <c:numRef>
              <c:f>'Rys 10.5'!$B$2:$B$107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10.5'!$E$2:$E$107</c:f>
              <c:numCache>
                <c:formatCode>0.0%</c:formatCode>
                <c:ptCount val="106"/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  <c:pt idx="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30-4721-B9ED-6E63FF4D45DA}"/>
            </c:ext>
          </c:extLst>
        </c:ser>
        <c:ser>
          <c:idx val="3"/>
          <c:order val="3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10.5'!$B$2:$B$107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10.5'!$F$2:$F$92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30-4721-B9ED-6E63FF4D4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4848"/>
        <c:axId val="60816768"/>
      </c:areaChart>
      <c:catAx>
        <c:axId val="608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0816768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0816768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081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10.6'!$B$2:$B$107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10.6'!$C$2:$C$107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A-4EF7-B08B-00D36D65EA8B}"/>
            </c:ext>
          </c:extLst>
        </c:ser>
        <c:ser>
          <c:idx val="1"/>
          <c:order val="1"/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10.6'!$B$2:$B$107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10.6'!$D$2:$D$111</c:f>
              <c:numCache>
                <c:formatCode>0.0%</c:formatCode>
                <c:ptCount val="110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A-4EF7-B08B-00D36D65EA8B}"/>
            </c:ext>
          </c:extLst>
        </c:ser>
        <c:ser>
          <c:idx val="3"/>
          <c:order val="2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10.6'!$B$2:$B$107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10.6'!$F$2:$F$92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A-4EF7-B08B-00D36D65EA8B}"/>
            </c:ext>
          </c:extLst>
        </c:ser>
        <c:ser>
          <c:idx val="4"/>
          <c:order val="3"/>
          <c:spPr>
            <a:solidFill>
              <a:schemeClr val="accent1">
                <a:alpha val="26000"/>
              </a:schemeClr>
            </a:solidFill>
          </c:spPr>
          <c:cat>
            <c:numRef>
              <c:f>'Rys 10.6'!$B$2:$B$107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10.6'!$G$2:$G$107</c:f>
              <c:numCache>
                <c:formatCode>General</c:formatCode>
                <c:ptCount val="106"/>
                <c:pt idx="70" formatCode="0.0%">
                  <c:v>0.39137205814054049</c:v>
                </c:pt>
                <c:pt idx="71" formatCode="0.0%">
                  <c:v>0.39344251672313624</c:v>
                </c:pt>
                <c:pt idx="72" formatCode="0.0%">
                  <c:v>0.39137205814054216</c:v>
                </c:pt>
                <c:pt idx="73" formatCode="0.0%">
                  <c:v>0.38523259169597751</c:v>
                </c:pt>
                <c:pt idx="74" formatCode="0.0%">
                  <c:v>0.37523531311234665</c:v>
                </c:pt>
                <c:pt idx="75" formatCode="0.0%">
                  <c:v>0.36171753964599523</c:v>
                </c:pt>
                <c:pt idx="76" formatCode="0.0%">
                  <c:v>0.34512215088542869</c:v>
                </c:pt>
                <c:pt idx="77" formatCode="0.0%">
                  <c:v>0.32597152008489572</c:v>
                </c:pt>
                <c:pt idx="78" formatCode="0.0%">
                  <c:v>0.29730656381045195</c:v>
                </c:pt>
                <c:pt idx="79" formatCode="0.0%">
                  <c:v>0.2823150051998437</c:v>
                </c:pt>
                <c:pt idx="80" formatCode="0.0%">
                  <c:v>0.25898614438927386</c:v>
                </c:pt>
                <c:pt idx="81" formatCode="0.0%">
                  <c:v>0.23540239597638568</c:v>
                </c:pt>
                <c:pt idx="82" formatCode="0.0%">
                  <c:v>0.21206066634931706</c:v>
                </c:pt>
                <c:pt idx="83" formatCode="0.0%">
                  <c:v>0.18938937564290714</c:v>
                </c:pt>
                <c:pt idx="84" formatCode="0.0%">
                  <c:v>0.16773967012852423</c:v>
                </c:pt>
                <c:pt idx="85" formatCode="0.0%">
                  <c:v>0.14738218366378272</c:v>
                </c:pt>
                <c:pt idx="86" formatCode="0.0%">
                  <c:v>0.12850863961405537</c:v>
                </c:pt>
                <c:pt idx="87" formatCode="0.0%">
                  <c:v>0.11123732584846832</c:v>
                </c:pt>
                <c:pt idx="88" formatCode="0.0%">
                  <c:v>9.562135820344278E-2</c:v>
                </c:pt>
                <c:pt idx="89" formatCode="0.0%">
                  <c:v>8.1658654559124355E-2</c:v>
                </c:pt>
                <c:pt idx="90" formatCode="0.0%">
                  <c:v>6.9302643779633799E-2</c:v>
                </c:pt>
                <c:pt idx="91" formatCode="0.0%">
                  <c:v>5.8472898200722608E-2</c:v>
                </c:pt>
                <c:pt idx="92" formatCode="0.0%">
                  <c:v>4.9065073170423898E-2</c:v>
                </c:pt>
                <c:pt idx="93" formatCode="0.0%">
                  <c:v>4.0959735356638105E-2</c:v>
                </c:pt>
                <c:pt idx="94" formatCode="0.0%">
                  <c:v>3.4029843110076563E-2</c:v>
                </c:pt>
                <c:pt idx="95" formatCode="0.0%">
                  <c:v>2.8146794541929532E-2</c:v>
                </c:pt>
                <c:pt idx="96" formatCode="0.0%">
                  <c:v>2.3185076329513617E-2</c:v>
                </c:pt>
                <c:pt idx="97" formatCode="0.0%">
                  <c:v>1.9025628162057648E-2</c:v>
                </c:pt>
                <c:pt idx="98" formatCode="0.0%">
                  <c:v>1.5558087481520416E-2</c:v>
                </c:pt>
                <c:pt idx="99" formatCode="0.0%">
                  <c:v>1.2682102219999603E-2</c:v>
                </c:pt>
                <c:pt idx="100" formatCode="0.0%">
                  <c:v>1.030790189355109E-2</c:v>
                </c:pt>
                <c:pt idx="101" formatCode="0.0%">
                  <c:v>8.3563058722950362E-3</c:v>
                </c:pt>
                <c:pt idx="102" formatCode="0.0%">
                  <c:v>6.7583273683771341E-3</c:v>
                </c:pt>
                <c:pt idx="103" formatCode="0.0%">
                  <c:v>5.4545070863897373E-3</c:v>
                </c:pt>
                <c:pt idx="104" formatCode="0.0%">
                  <c:v>4.3940848650864672E-3</c:v>
                </c:pt>
                <c:pt idx="105" formatCode="0.0%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1A-4EF7-B08B-00D36D65EA8B}"/>
            </c:ext>
          </c:extLst>
        </c:ser>
        <c:ser>
          <c:idx val="0"/>
          <c:order val="4"/>
          <c:cat>
            <c:numRef>
              <c:f>'Rys 10.6'!$B$2:$B$107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10.6'!$E$2:$E$97</c:f>
              <c:numCache>
                <c:formatCode>General</c:formatCode>
                <c:ptCount val="96"/>
                <c:pt idx="70" formatCode="0.0%">
                  <c:v>4.9065073170423898E-2</c:v>
                </c:pt>
                <c:pt idx="71" formatCode="0.0%">
                  <c:v>4.0959735356638105E-2</c:v>
                </c:pt>
                <c:pt idx="72" formatCode="0.0%">
                  <c:v>3.4029843110076563E-2</c:v>
                </c:pt>
                <c:pt idx="73" formatCode="0.0%">
                  <c:v>2.8146794541929532E-2</c:v>
                </c:pt>
                <c:pt idx="74" formatCode="0.0%">
                  <c:v>2.3185076329513617E-2</c:v>
                </c:pt>
                <c:pt idx="75" formatCode="0.0%">
                  <c:v>1.9025628162057648E-2</c:v>
                </c:pt>
                <c:pt idx="76" formatCode="0.0%">
                  <c:v>1.5558087481520416E-2</c:v>
                </c:pt>
                <c:pt idx="77" formatCode="0.0%">
                  <c:v>1.2682102219999603E-2</c:v>
                </c:pt>
                <c:pt idx="78" formatCode="0.0%">
                  <c:v>1.030790189355109E-2</c:v>
                </c:pt>
                <c:pt idx="79" formatCode="0.0%">
                  <c:v>8.3563058722950362E-3</c:v>
                </c:pt>
                <c:pt idx="80" formatCode="0.0%">
                  <c:v>6.7583273683771341E-3</c:v>
                </c:pt>
                <c:pt idx="81" formatCode="0.0%">
                  <c:v>5.4545070863897373E-3</c:v>
                </c:pt>
                <c:pt idx="82" formatCode="0.0%">
                  <c:v>4.3940848650864672E-3</c:v>
                </c:pt>
                <c:pt idx="83" formatCode="0.0%">
                  <c:v>3.5340932582512744E-3</c:v>
                </c:pt>
                <c:pt idx="84" formatCode="0.0%">
                  <c:v>2.8384352233768472E-3</c:v>
                </c:pt>
                <c:pt idx="85" formatCode="0.0%">
                  <c:v>2.2769895832928056E-3</c:v>
                </c:pt>
                <c:pt idx="86" formatCode="0.0%">
                  <c:v>1.8247728709184642E-3</c:v>
                </c:pt>
                <c:pt idx="87" formatCode="0.0%">
                  <c:v>1.4611744020276364E-3</c:v>
                </c:pt>
                <c:pt idx="88" formatCode="0.0%">
                  <c:v>1.1692725917171951E-3</c:v>
                </c:pt>
                <c:pt idx="89" formatCode="0.0%">
                  <c:v>9.3523419167334859E-4</c:v>
                </c:pt>
                <c:pt idx="90" formatCode="0.0%">
                  <c:v>7.477938114514275E-4</c:v>
                </c:pt>
                <c:pt idx="91" formatCode="0.0%">
                  <c:v>5.9780835705285865E-4</c:v>
                </c:pt>
                <c:pt idx="92" formatCode="0.0%">
                  <c:v>4.7787948386539074E-4</c:v>
                </c:pt>
                <c:pt idx="93" formatCode="0.0%">
                  <c:v>3.8203648985725793E-4</c:v>
                </c:pt>
                <c:pt idx="94" formatCode="0.0%">
                  <c:v>3.0547200311109677E-4</c:v>
                </c:pt>
                <c:pt idx="95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1A-4EF7-B08B-00D36D65E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33472"/>
        <c:axId val="61043840"/>
      </c:areaChart>
      <c:catAx>
        <c:axId val="6103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1043840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1043840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103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10.7'!$B$2:$B$107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10.7'!$C$2:$C$107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55-44F2-AC11-F8630DCE4111}"/>
            </c:ext>
          </c:extLst>
        </c:ser>
        <c:ser>
          <c:idx val="1"/>
          <c:order val="1"/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10.7'!$B$2:$B$107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10.7'!$D$2:$D$109</c:f>
              <c:numCache>
                <c:formatCode>0.0%</c:formatCode>
                <c:ptCount val="108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55-44F2-AC11-F8630DCE4111}"/>
            </c:ext>
          </c:extLst>
        </c:ser>
        <c:ser>
          <c:idx val="0"/>
          <c:order val="2"/>
          <c:cat>
            <c:numRef>
              <c:f>'Rys 10.7'!$B$2:$B$107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10.7'!$E$2:$E$107</c:f>
              <c:numCache>
                <c:formatCode>0.0%</c:formatCode>
                <c:ptCount val="106"/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  <c:pt idx="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55-44F2-AC11-F8630DCE4111}"/>
            </c:ext>
          </c:extLst>
        </c:ser>
        <c:ser>
          <c:idx val="3"/>
          <c:order val="3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10.7'!$B$2:$B$107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10.7'!$F$2:$F$92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55-44F2-AC11-F8630DCE4111}"/>
            </c:ext>
          </c:extLst>
        </c:ser>
        <c:ser>
          <c:idx val="4"/>
          <c:order val="4"/>
          <c:spPr>
            <a:solidFill>
              <a:schemeClr val="accent1">
                <a:alpha val="43000"/>
              </a:schemeClr>
            </a:solidFill>
          </c:spPr>
          <c:val>
            <c:numRef>
              <c:f>'Rys 10.7'!$G$2:$G$107</c:f>
              <c:numCache>
                <c:formatCode>General</c:formatCode>
                <c:ptCount val="106"/>
                <c:pt idx="74" formatCode="0.0%">
                  <c:v>0.37523531311234665</c:v>
                </c:pt>
                <c:pt idx="75" formatCode="0.0%">
                  <c:v>0.36171753964599523</c:v>
                </c:pt>
                <c:pt idx="76" formatCode="0.0%">
                  <c:v>0.34512215088542869</c:v>
                </c:pt>
                <c:pt idx="77" formatCode="0.0%">
                  <c:v>0.32597152008489572</c:v>
                </c:pt>
                <c:pt idx="78" formatCode="0.0%">
                  <c:v>0.29730656381045195</c:v>
                </c:pt>
                <c:pt idx="79" formatCode="0.0%">
                  <c:v>0.2823150051998437</c:v>
                </c:pt>
                <c:pt idx="80" formatCode="0.0%">
                  <c:v>0.25898614438927386</c:v>
                </c:pt>
                <c:pt idx="81" formatCode="0.0%">
                  <c:v>0.23540239597638568</c:v>
                </c:pt>
                <c:pt idx="82" formatCode="0.0%">
                  <c:v>0.21206066634931706</c:v>
                </c:pt>
                <c:pt idx="83" formatCode="0.0%">
                  <c:v>0.18938937564290714</c:v>
                </c:pt>
                <c:pt idx="84" formatCode="0.0%">
                  <c:v>0.16773967012852423</c:v>
                </c:pt>
                <c:pt idx="85" formatCode="0.0%">
                  <c:v>0.14738218366378272</c:v>
                </c:pt>
                <c:pt idx="86" formatCode="0.0%">
                  <c:v>0.12850863961405537</c:v>
                </c:pt>
                <c:pt idx="87" formatCode="0.0%">
                  <c:v>0.11123732584846832</c:v>
                </c:pt>
                <c:pt idx="88" formatCode="0.0%">
                  <c:v>9.562135820344278E-2</c:v>
                </c:pt>
                <c:pt idx="89" formatCode="0.0%">
                  <c:v>8.1658654559124355E-2</c:v>
                </c:pt>
                <c:pt idx="90" formatCode="0.0%">
                  <c:v>6.9302643779633799E-2</c:v>
                </c:pt>
                <c:pt idx="91" formatCode="0.0%">
                  <c:v>5.8472898200722608E-2</c:v>
                </c:pt>
                <c:pt idx="92" formatCode="0.0%">
                  <c:v>4.9065073170423898E-2</c:v>
                </c:pt>
                <c:pt idx="93" formatCode="0.0%">
                  <c:v>4.0959735356638105E-2</c:v>
                </c:pt>
                <c:pt idx="94" formatCode="0.0%">
                  <c:v>3.4029843110076563E-2</c:v>
                </c:pt>
                <c:pt idx="95" formatCode="0.0%">
                  <c:v>2.8146794541929532E-2</c:v>
                </c:pt>
                <c:pt idx="96" formatCode="0.0%">
                  <c:v>2.3185076329513617E-2</c:v>
                </c:pt>
                <c:pt idx="97" formatCode="0.0%">
                  <c:v>1.9025628162057648E-2</c:v>
                </c:pt>
                <c:pt idx="98" formatCode="0.0%">
                  <c:v>1.5558087481520416E-2</c:v>
                </c:pt>
                <c:pt idx="99" formatCode="0.0%">
                  <c:v>1.2682102219999603E-2</c:v>
                </c:pt>
                <c:pt idx="100" formatCode="0.0%">
                  <c:v>1.030790189355109E-2</c:v>
                </c:pt>
                <c:pt idx="101" formatCode="0.0%">
                  <c:v>8.3563058722950362E-3</c:v>
                </c:pt>
                <c:pt idx="102" formatCode="0.0%">
                  <c:v>6.7583273683771341E-3</c:v>
                </c:pt>
                <c:pt idx="103" formatCode="0.0%">
                  <c:v>5.4545070863897373E-3</c:v>
                </c:pt>
                <c:pt idx="104" formatCode="0.0%">
                  <c:v>4.3940848650864672E-3</c:v>
                </c:pt>
                <c:pt idx="105" formatCode="0.0%">
                  <c:v>3.5340932582512744E-3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55-44F2-AC11-F8630DCE4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59776"/>
        <c:axId val="61261696"/>
      </c:areaChart>
      <c:catAx>
        <c:axId val="612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126169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1261696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12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129598554279079E-2"/>
          <c:y val="4.4086296194495195E-2"/>
          <c:w val="0.84200486209715586"/>
          <c:h val="0.93920591548233068"/>
        </c:manualLayout>
      </c:layout>
      <c:areaChart>
        <c:grouping val="standard"/>
        <c:varyColors val="0"/>
        <c:ser>
          <c:idx val="0"/>
          <c:order val="2"/>
          <c:cat>
            <c:numRef>
              <c:f>'Rys 10.12'!$V$1:$V$141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10.12'!$Y$1:$Y$141</c:f>
              <c:numCache>
                <c:formatCode>General</c:formatCode>
                <c:ptCount val="14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3.3793293972254286E-2</c:v>
                </c:pt>
                <c:pt idx="84">
                  <c:v>2.8927988118824431E-2</c:v>
                </c:pt>
                <c:pt idx="85">
                  <c:v>2.4566527080961385E-2</c:v>
                </c:pt>
                <c:pt idx="86">
                  <c:v>2.0696987223554501E-2</c:v>
                </c:pt>
                <c:pt idx="87">
                  <c:v>1.7298495328221527E-2</c:v>
                </c:pt>
                <c:pt idx="88">
                  <c:v>1.4343243014608259E-2</c:v>
                </c:pt>
                <c:pt idx="89">
                  <c:v>1.1798429875848129E-2</c:v>
                </c:pt>
                <c:pt idx="90">
                  <c:v>9.6280626067841348E-3</c:v>
                </c:pt>
                <c:pt idx="91">
                  <c:v>7.7945568077096277E-3</c:v>
                </c:pt>
                <c:pt idx="92">
                  <c:v>6.2601073191316213E-3</c:v>
                </c:pt>
                <c:pt idx="93">
                  <c:v>4.9878106874268954E-3</c:v>
                </c:pt>
                <c:pt idx="94">
                  <c:v>3.9425387934511934E-3</c:v>
                </c:pt>
                <c:pt idx="95">
                  <c:v>3.091575238587697E-3</c:v>
                </c:pt>
                <c:pt idx="96">
                  <c:v>2.405035526867944E-3</c:v>
                </c:pt>
                <c:pt idx="97">
                  <c:v>1.8560984280845798E-3</c:v>
                </c:pt>
                <c:pt idx="98">
                  <c:v>1.4210793895606032E-3</c:v>
                </c:pt>
                <c:pt idx="99">
                  <c:v>1.0793778697138416E-3</c:v>
                </c:pt>
                <c:pt idx="100">
                  <c:v>8.1332947117117326E-4</c:v>
                </c:pt>
                <c:pt idx="101">
                  <c:v>6.0799126539827053E-4</c:v>
                </c:pt>
                <c:pt idx="102">
                  <c:v>4.5088522255063362E-4</c:v>
                </c:pt>
                <c:pt idx="103">
                  <c:v>3.3172063996145251E-4</c:v>
                </c:pt>
                <c:pt idx="104">
                  <c:v>2.4211228040452743E-4</c:v>
                </c:pt>
                <c:pt idx="105">
                  <c:v>1.7530688501376563E-4</c:v>
                </c:pt>
                <c:pt idx="106">
                  <c:v>1.2592702941694456E-4</c:v>
                </c:pt>
                <c:pt idx="107">
                  <c:v>8.9738080398600524E-5</c:v>
                </c:pt>
                <c:pt idx="108">
                  <c:v>6.344135100458288E-5</c:v>
                </c:pt>
                <c:pt idx="109">
                  <c:v>4.4494456010371361E-5</c:v>
                </c:pt>
                <c:pt idx="110">
                  <c:v>3.0958307598264511E-5</c:v>
                </c:pt>
                <c:pt idx="111">
                  <c:v>2.1369105912785407E-5</c:v>
                </c:pt>
                <c:pt idx="112">
                  <c:v>1.4632998333014581E-5</c:v>
                </c:pt>
                <c:pt idx="113">
                  <c:v>9.9407265104338861E-6</c:v>
                </c:pt>
                <c:pt idx="114">
                  <c:v>6.6994748196024829E-6</c:v>
                </c:pt>
                <c:pt idx="115">
                  <c:v>4.4792079325576829E-6</c:v>
                </c:pt>
                <c:pt idx="116">
                  <c:v>2.9709785690901807E-6</c:v>
                </c:pt>
                <c:pt idx="117">
                  <c:v>1.9549499603373039E-6</c:v>
                </c:pt>
                <c:pt idx="118">
                  <c:v>1.2761731495863595E-6</c:v>
                </c:pt>
                <c:pt idx="119">
                  <c:v>8.2645914822240595E-7</c:v>
                </c:pt>
                <c:pt idx="120">
                  <c:v>5.3097125526224923E-7</c:v>
                </c:pt>
                <c:pt idx="121">
                  <c:v>3.3842190128401951E-7</c:v>
                </c:pt>
                <c:pt idx="122">
                  <c:v>2.1398520265355655E-7</c:v>
                </c:pt>
                <c:pt idx="123">
                  <c:v>1.3422915452621854E-7</c:v>
                </c:pt>
                <c:pt idx="124">
                  <c:v>8.3531022570027348E-8</c:v>
                </c:pt>
                <c:pt idx="125">
                  <c:v>5.156874617634888E-8</c:v>
                </c:pt>
                <c:pt idx="126">
                  <c:v>3.1583712485173181E-8</c:v>
                </c:pt>
                <c:pt idx="127">
                  <c:v>1.9190116609175537E-8</c:v>
                </c:pt>
                <c:pt idx="128">
                  <c:v>1.1567243580478612E-8</c:v>
                </c:pt>
                <c:pt idx="129">
                  <c:v>6.9170350947116205E-9</c:v>
                </c:pt>
                <c:pt idx="130">
                  <c:v>4.1034383060307814E-9</c:v>
                </c:pt>
                <c:pt idx="131">
                  <c:v>2.4149807231204137E-9</c:v>
                </c:pt>
                <c:pt idx="132">
                  <c:v>1.4099939838120132E-9</c:v>
                </c:pt>
                <c:pt idx="133">
                  <c:v>8.1669271513092139E-10</c:v>
                </c:pt>
                <c:pt idx="134">
                  <c:v>4.6928636362710143E-10</c:v>
                </c:pt>
                <c:pt idx="135">
                  <c:v>2.6751923809687765E-10</c:v>
                </c:pt>
                <c:pt idx="136">
                  <c:v>1.5128989934127784E-10</c:v>
                </c:pt>
                <c:pt idx="137">
                  <c:v>8.4879474075816533E-11</c:v>
                </c:pt>
                <c:pt idx="138">
                  <c:v>4.7242541904764153E-11</c:v>
                </c:pt>
                <c:pt idx="139">
                  <c:v>2.6085650123145438E-11</c:v>
                </c:pt>
                <c:pt idx="140">
                  <c:v>1.4289199638477859E-11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7-42E6-8646-C28BCB769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53280"/>
        <c:axId val="61567360"/>
      </c:areaChart>
      <c:barChart>
        <c:barDir val="col"/>
        <c:grouping val="clustered"/>
        <c:varyColors val="0"/>
        <c:ser>
          <c:idx val="4"/>
          <c:order val="3"/>
          <c:invertIfNegative val="0"/>
          <c:dPt>
            <c:idx val="2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157-42E6-8646-C28BCB769ACB}"/>
              </c:ext>
            </c:extLst>
          </c:dPt>
          <c:cat>
            <c:numRef>
              <c:f>'Rys 10.12'!$V$1:$V$141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10.12'!$Z$1:$Z$141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0.14247938585765454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57-42E6-8646-C28BCB769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00"/>
        <c:axId val="61553280"/>
        <c:axId val="61567360"/>
      </c:barChart>
      <c:lineChart>
        <c:grouping val="standard"/>
        <c:varyColors val="0"/>
        <c:ser>
          <c:idx val="2"/>
          <c:order val="0"/>
          <c:spPr>
            <a:ln w="22225"/>
          </c:spPr>
          <c:marker>
            <c:symbol val="none"/>
          </c:marker>
          <c:cat>
            <c:numRef>
              <c:f>'Rys 10.12'!$V$1:$V$141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10.12'!$W$1:$W$141</c:f>
              <c:numCache>
                <c:formatCode>General</c:formatCode>
                <c:ptCount val="141"/>
                <c:pt idx="0">
                  <c:v>1.1567243580478612E-8</c:v>
                </c:pt>
                <c:pt idx="1">
                  <c:v>1.9190116609175537E-8</c:v>
                </c:pt>
                <c:pt idx="2">
                  <c:v>3.1583712485173181E-8</c:v>
                </c:pt>
                <c:pt idx="3">
                  <c:v>5.156874617634888E-8</c:v>
                </c:pt>
                <c:pt idx="4">
                  <c:v>8.3531022570027348E-8</c:v>
                </c:pt>
                <c:pt idx="5">
                  <c:v>1.3422915452621854E-7</c:v>
                </c:pt>
                <c:pt idx="6">
                  <c:v>2.1398520265355655E-7</c:v>
                </c:pt>
                <c:pt idx="7">
                  <c:v>3.3842190128401951E-7</c:v>
                </c:pt>
                <c:pt idx="8">
                  <c:v>5.3097125526224923E-7</c:v>
                </c:pt>
                <c:pt idx="9">
                  <c:v>8.2645914822240595E-7</c:v>
                </c:pt>
                <c:pt idx="10">
                  <c:v>1.2761731495863595E-6</c:v>
                </c:pt>
                <c:pt idx="11">
                  <c:v>1.9549499603373039E-6</c:v>
                </c:pt>
                <c:pt idx="12">
                  <c:v>2.9709785690901807E-6</c:v>
                </c:pt>
                <c:pt idx="13">
                  <c:v>4.4792079325576829E-6</c:v>
                </c:pt>
                <c:pt idx="14">
                  <c:v>6.6994748196024829E-6</c:v>
                </c:pt>
                <c:pt idx="15">
                  <c:v>9.9407265104338861E-6</c:v>
                </c:pt>
                <c:pt idx="16">
                  <c:v>1.4632998333014581E-5</c:v>
                </c:pt>
                <c:pt idx="17">
                  <c:v>2.1369105912785407E-5</c:v>
                </c:pt>
                <c:pt idx="18">
                  <c:v>3.0958307598264511E-5</c:v>
                </c:pt>
                <c:pt idx="19">
                  <c:v>4.4494456010371361E-5</c:v>
                </c:pt>
                <c:pt idx="20">
                  <c:v>6.344135100458288E-5</c:v>
                </c:pt>
                <c:pt idx="21">
                  <c:v>8.9738080398600524E-5</c:v>
                </c:pt>
                <c:pt idx="22">
                  <c:v>1.2592702941694456E-4</c:v>
                </c:pt>
                <c:pt idx="23">
                  <c:v>1.7530688501376563E-4</c:v>
                </c:pt>
                <c:pt idx="24">
                  <c:v>2.4211228040452743E-4</c:v>
                </c:pt>
                <c:pt idx="25">
                  <c:v>3.3172063996145251E-4</c:v>
                </c:pt>
                <c:pt idx="26">
                  <c:v>4.5088522255063362E-4</c:v>
                </c:pt>
                <c:pt idx="27">
                  <c:v>6.0799126539827053E-4</c:v>
                </c:pt>
                <c:pt idx="28">
                  <c:v>8.1332947117117326E-4</c:v>
                </c:pt>
                <c:pt idx="29">
                  <c:v>1.0793778697138416E-3</c:v>
                </c:pt>
                <c:pt idx="30">
                  <c:v>1.4210793895606032E-3</c:v>
                </c:pt>
                <c:pt idx="31">
                  <c:v>1.8560984280845798E-3</c:v>
                </c:pt>
                <c:pt idx="32">
                  <c:v>2.405035526867944E-3</c:v>
                </c:pt>
                <c:pt idx="33">
                  <c:v>3.091575238587697E-3</c:v>
                </c:pt>
                <c:pt idx="34">
                  <c:v>3.9425387934511934E-3</c:v>
                </c:pt>
                <c:pt idx="35">
                  <c:v>4.9878106874268954E-3</c:v>
                </c:pt>
                <c:pt idx="36">
                  <c:v>6.2601073191316213E-3</c:v>
                </c:pt>
                <c:pt idx="37">
                  <c:v>7.7945568077096277E-3</c:v>
                </c:pt>
                <c:pt idx="38">
                  <c:v>9.6280626067841348E-3</c:v>
                </c:pt>
                <c:pt idx="39">
                  <c:v>1.1798429875848129E-2</c:v>
                </c:pt>
                <c:pt idx="40">
                  <c:v>1.4343243014608259E-2</c:v>
                </c:pt>
                <c:pt idx="41">
                  <c:v>1.7298495328221527E-2</c:v>
                </c:pt>
                <c:pt idx="42">
                  <c:v>2.0696987223554501E-2</c:v>
                </c:pt>
                <c:pt idx="43">
                  <c:v>2.4566527080961385E-2</c:v>
                </c:pt>
                <c:pt idx="44">
                  <c:v>2.8927988118824431E-2</c:v>
                </c:pt>
                <c:pt idx="45">
                  <c:v>3.3793293972254286E-2</c:v>
                </c:pt>
                <c:pt idx="46">
                  <c:v>3.9163423881112186E-2</c:v>
                </c:pt>
                <c:pt idx="47">
                  <c:v>4.5026543684861656E-2</c:v>
                </c:pt>
                <c:pt idx="48">
                  <c:v>5.1356379553167235E-2</c:v>
                </c:pt>
                <c:pt idx="49">
                  <c:v>5.8110955932726575E-2</c:v>
                </c:pt>
                <c:pt idx="50">
                  <c:v>6.5231816210364973E-2</c:v>
                </c:pt>
                <c:pt idx="51">
                  <c:v>7.2643833152138293E-2</c:v>
                </c:pt>
                <c:pt idx="52">
                  <c:v>8.0255695925774126E-2</c:v>
                </c:pt>
                <c:pt idx="53">
                  <c:v>8.7961131787842983E-2</c:v>
                </c:pt>
                <c:pt idx="54">
                  <c:v>9.5640884409230631E-2</c:v>
                </c:pt>
                <c:pt idx="55">
                  <c:v>0.10316542916223236</c:v>
                </c:pt>
                <c:pt idx="56">
                  <c:v>0.11039836100680944</c:v>
                </c:pt>
                <c:pt idx="57">
                  <c:v>0.11720034591084824</c:v>
                </c:pt>
                <c:pt idx="58">
                  <c:v>0.12343348532746418</c:v>
                </c:pt>
                <c:pt idx="59">
                  <c:v>0.12896590845633185</c:v>
                </c:pt>
                <c:pt idx="60">
                  <c:v>0.13367638188013198</c:v>
                </c:pt>
                <c:pt idx="61">
                  <c:v>0.13745871316228145</c:v>
                </c:pt>
                <c:pt idx="62">
                  <c:v>0.14022572575752348</c:v>
                </c:pt>
                <c:pt idx="63">
                  <c:v>0.1419125977377125</c:v>
                </c:pt>
                <c:pt idx="64">
                  <c:v>0.14247938585765454</c:v>
                </c:pt>
                <c:pt idx="65">
                  <c:v>0.1419125977377125</c:v>
                </c:pt>
                <c:pt idx="66">
                  <c:v>0.14022572575752348</c:v>
                </c:pt>
                <c:pt idx="67">
                  <c:v>0.13745871316228145</c:v>
                </c:pt>
                <c:pt idx="68">
                  <c:v>0.13367638188013198</c:v>
                </c:pt>
                <c:pt idx="69">
                  <c:v>0.12896590845633185</c:v>
                </c:pt>
                <c:pt idx="70">
                  <c:v>0.12343348532746418</c:v>
                </c:pt>
                <c:pt idx="71">
                  <c:v>0.11720034591084824</c:v>
                </c:pt>
                <c:pt idx="72">
                  <c:v>0.11039836100680944</c:v>
                </c:pt>
                <c:pt idx="73">
                  <c:v>0.10316542916223236</c:v>
                </c:pt>
                <c:pt idx="74">
                  <c:v>9.5640884409230631E-2</c:v>
                </c:pt>
                <c:pt idx="75">
                  <c:v>8.7961131787842983E-2</c:v>
                </c:pt>
                <c:pt idx="76">
                  <c:v>8.0255695925774126E-2</c:v>
                </c:pt>
                <c:pt idx="77">
                  <c:v>7.2643833152138293E-2</c:v>
                </c:pt>
                <c:pt idx="78">
                  <c:v>6.5231816210364973E-2</c:v>
                </c:pt>
                <c:pt idx="79">
                  <c:v>5.8110955932726575E-2</c:v>
                </c:pt>
                <c:pt idx="80">
                  <c:v>5.1356379553167235E-2</c:v>
                </c:pt>
                <c:pt idx="81">
                  <c:v>4.5026543684861656E-2</c:v>
                </c:pt>
                <c:pt idx="82">
                  <c:v>3.9163423881112186E-2</c:v>
                </c:pt>
                <c:pt idx="83">
                  <c:v>3.3793293972254286E-2</c:v>
                </c:pt>
                <c:pt idx="84">
                  <c:v>2.8927988118824431E-2</c:v>
                </c:pt>
                <c:pt idx="85">
                  <c:v>2.4566527080961385E-2</c:v>
                </c:pt>
                <c:pt idx="86">
                  <c:v>2.0696987223554501E-2</c:v>
                </c:pt>
                <c:pt idx="87">
                  <c:v>1.7298495328221527E-2</c:v>
                </c:pt>
                <c:pt idx="88">
                  <c:v>1.4343243014608259E-2</c:v>
                </c:pt>
                <c:pt idx="89">
                  <c:v>1.1798429875848129E-2</c:v>
                </c:pt>
                <c:pt idx="90">
                  <c:v>9.6280626067841348E-3</c:v>
                </c:pt>
                <c:pt idx="91">
                  <c:v>7.7945568077096277E-3</c:v>
                </c:pt>
                <c:pt idx="92">
                  <c:v>6.2601073191316213E-3</c:v>
                </c:pt>
                <c:pt idx="93">
                  <c:v>4.9878106874268954E-3</c:v>
                </c:pt>
                <c:pt idx="94">
                  <c:v>3.9425387934511934E-3</c:v>
                </c:pt>
                <c:pt idx="95">
                  <c:v>3.091575238587697E-3</c:v>
                </c:pt>
                <c:pt idx="96">
                  <c:v>2.405035526867944E-3</c:v>
                </c:pt>
                <c:pt idx="97">
                  <c:v>1.8560984280845798E-3</c:v>
                </c:pt>
                <c:pt idx="98">
                  <c:v>1.4210793895606032E-3</c:v>
                </c:pt>
                <c:pt idx="99">
                  <c:v>1.0793778697138416E-3</c:v>
                </c:pt>
                <c:pt idx="100">
                  <c:v>8.1332947117117326E-4</c:v>
                </c:pt>
                <c:pt idx="101">
                  <c:v>6.0799126539827053E-4</c:v>
                </c:pt>
                <c:pt idx="102">
                  <c:v>4.5088522255063362E-4</c:v>
                </c:pt>
                <c:pt idx="103">
                  <c:v>3.3172063996145251E-4</c:v>
                </c:pt>
                <c:pt idx="104">
                  <c:v>2.4211228040452743E-4</c:v>
                </c:pt>
                <c:pt idx="105">
                  <c:v>1.7530688501376563E-4</c:v>
                </c:pt>
                <c:pt idx="106">
                  <c:v>1.2592702941694456E-4</c:v>
                </c:pt>
                <c:pt idx="107">
                  <c:v>8.9738080398600524E-5</c:v>
                </c:pt>
                <c:pt idx="108">
                  <c:v>6.344135100458288E-5</c:v>
                </c:pt>
                <c:pt idx="109">
                  <c:v>4.4494456010371361E-5</c:v>
                </c:pt>
                <c:pt idx="110">
                  <c:v>3.0958307598264511E-5</c:v>
                </c:pt>
                <c:pt idx="111">
                  <c:v>2.1369105912785407E-5</c:v>
                </c:pt>
                <c:pt idx="112">
                  <c:v>1.4632998333014581E-5</c:v>
                </c:pt>
                <c:pt idx="113">
                  <c:v>9.9407265104338861E-6</c:v>
                </c:pt>
                <c:pt idx="114">
                  <c:v>6.6994748196024829E-6</c:v>
                </c:pt>
                <c:pt idx="115">
                  <c:v>4.4792079325576829E-6</c:v>
                </c:pt>
                <c:pt idx="116">
                  <c:v>2.9709785690901807E-6</c:v>
                </c:pt>
                <c:pt idx="117">
                  <c:v>1.9549499603373039E-6</c:v>
                </c:pt>
                <c:pt idx="118">
                  <c:v>1.2761731495863595E-6</c:v>
                </c:pt>
                <c:pt idx="119">
                  <c:v>8.2645914822240595E-7</c:v>
                </c:pt>
                <c:pt idx="120">
                  <c:v>5.3097125526224923E-7</c:v>
                </c:pt>
                <c:pt idx="121">
                  <c:v>3.3842190128401951E-7</c:v>
                </c:pt>
                <c:pt idx="122">
                  <c:v>2.1398520265355655E-7</c:v>
                </c:pt>
                <c:pt idx="123">
                  <c:v>1.3422915452621854E-7</c:v>
                </c:pt>
                <c:pt idx="124">
                  <c:v>8.3531022570027348E-8</c:v>
                </c:pt>
                <c:pt idx="125">
                  <c:v>5.156874617634888E-8</c:v>
                </c:pt>
                <c:pt idx="126">
                  <c:v>3.1583712485173181E-8</c:v>
                </c:pt>
                <c:pt idx="127">
                  <c:v>1.9190116609175537E-8</c:v>
                </c:pt>
                <c:pt idx="128">
                  <c:v>1.1567243580478612E-8</c:v>
                </c:pt>
                <c:pt idx="129">
                  <c:v>6.9170350947116205E-9</c:v>
                </c:pt>
                <c:pt idx="130">
                  <c:v>4.1034383060307814E-9</c:v>
                </c:pt>
                <c:pt idx="131">
                  <c:v>2.4149807231204137E-9</c:v>
                </c:pt>
                <c:pt idx="132">
                  <c:v>1.4099939838120132E-9</c:v>
                </c:pt>
                <c:pt idx="133">
                  <c:v>8.1669271513092139E-10</c:v>
                </c:pt>
                <c:pt idx="134">
                  <c:v>4.6928636362710143E-10</c:v>
                </c:pt>
                <c:pt idx="135">
                  <c:v>2.6751923809687765E-10</c:v>
                </c:pt>
                <c:pt idx="136">
                  <c:v>1.5128989934127784E-10</c:v>
                </c:pt>
                <c:pt idx="137">
                  <c:v>8.4879474075816533E-11</c:v>
                </c:pt>
                <c:pt idx="138">
                  <c:v>4.7242541904764153E-11</c:v>
                </c:pt>
                <c:pt idx="139">
                  <c:v>2.6085650123145438E-11</c:v>
                </c:pt>
                <c:pt idx="140">
                  <c:v>1.4289199638477859E-11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157-42E6-8646-C28BCB769ACB}"/>
            </c:ext>
          </c:extLst>
        </c:ser>
        <c:ser>
          <c:idx val="3"/>
          <c:order val="1"/>
          <c:spPr>
            <a:ln w="22225"/>
          </c:spPr>
          <c:marker>
            <c:symbol val="none"/>
          </c:marker>
          <c:cat>
            <c:numRef>
              <c:f>'Rys 10.12'!$V$1:$V$141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10.12'!$X$1:$X$141</c:f>
              <c:numCache>
                <c:formatCode>General</c:formatCode>
                <c:ptCount val="141"/>
                <c:pt idx="0">
                  <c:v>1.1879855812953967E-12</c:v>
                </c:pt>
                <c:pt idx="1">
                  <c:v>2.2389974899626348E-12</c:v>
                </c:pt>
                <c:pt idx="2">
                  <c:v>4.1863339992651371E-12</c:v>
                </c:pt>
                <c:pt idx="3">
                  <c:v>7.7651879847105959E-12</c:v>
                </c:pt>
                <c:pt idx="4">
                  <c:v>1.4289199638477859E-11</c:v>
                </c:pt>
                <c:pt idx="5">
                  <c:v>2.6085650123145438E-11</c:v>
                </c:pt>
                <c:pt idx="6">
                  <c:v>4.7242541904764153E-11</c:v>
                </c:pt>
                <c:pt idx="7">
                  <c:v>8.4879474075816533E-11</c:v>
                </c:pt>
                <c:pt idx="8">
                  <c:v>1.5128989934127784E-10</c:v>
                </c:pt>
                <c:pt idx="9">
                  <c:v>2.6751923809687765E-10</c:v>
                </c:pt>
                <c:pt idx="10">
                  <c:v>4.6928636362710143E-10</c:v>
                </c:pt>
                <c:pt idx="11">
                  <c:v>8.1669271513092139E-10</c:v>
                </c:pt>
                <c:pt idx="12">
                  <c:v>1.4099939838120132E-9</c:v>
                </c:pt>
                <c:pt idx="13">
                  <c:v>2.4149807231204137E-9</c:v>
                </c:pt>
                <c:pt idx="14">
                  <c:v>4.1034383060307814E-9</c:v>
                </c:pt>
                <c:pt idx="15">
                  <c:v>6.9170350947116205E-9</c:v>
                </c:pt>
                <c:pt idx="16">
                  <c:v>1.1567243580478612E-8</c:v>
                </c:pt>
                <c:pt idx="17">
                  <c:v>1.9190116609175537E-8</c:v>
                </c:pt>
                <c:pt idx="18">
                  <c:v>3.1583712485173181E-8</c:v>
                </c:pt>
                <c:pt idx="19">
                  <c:v>5.156874617634888E-8</c:v>
                </c:pt>
                <c:pt idx="20">
                  <c:v>8.3531022570027348E-8</c:v>
                </c:pt>
                <c:pt idx="21">
                  <c:v>1.3422915452621854E-7</c:v>
                </c:pt>
                <c:pt idx="22">
                  <c:v>2.1398520265355655E-7</c:v>
                </c:pt>
                <c:pt idx="23">
                  <c:v>3.3842190128401951E-7</c:v>
                </c:pt>
                <c:pt idx="24">
                  <c:v>5.3097125526224923E-7</c:v>
                </c:pt>
                <c:pt idx="25">
                  <c:v>8.2645914822240595E-7</c:v>
                </c:pt>
                <c:pt idx="26">
                  <c:v>1.2761731495863595E-6</c:v>
                </c:pt>
                <c:pt idx="27">
                  <c:v>1.9549499603373039E-6</c:v>
                </c:pt>
                <c:pt idx="28">
                  <c:v>2.9709785690901807E-6</c:v>
                </c:pt>
                <c:pt idx="29">
                  <c:v>4.4792079325576829E-6</c:v>
                </c:pt>
                <c:pt idx="30">
                  <c:v>6.6994748196024829E-6</c:v>
                </c:pt>
                <c:pt idx="31">
                  <c:v>9.9407265104338861E-6</c:v>
                </c:pt>
                <c:pt idx="32">
                  <c:v>1.4632998333014581E-5</c:v>
                </c:pt>
                <c:pt idx="33">
                  <c:v>2.1369105912785407E-5</c:v>
                </c:pt>
                <c:pt idx="34">
                  <c:v>3.0958307598264511E-5</c:v>
                </c:pt>
                <c:pt idx="35">
                  <c:v>4.4494456010371361E-5</c:v>
                </c:pt>
                <c:pt idx="36">
                  <c:v>6.344135100458288E-5</c:v>
                </c:pt>
                <c:pt idx="37">
                  <c:v>8.9738080398600524E-5</c:v>
                </c:pt>
                <c:pt idx="38">
                  <c:v>1.2592702941694456E-4</c:v>
                </c:pt>
                <c:pt idx="39">
                  <c:v>1.7530688501376563E-4</c:v>
                </c:pt>
                <c:pt idx="40">
                  <c:v>2.4211228040452743E-4</c:v>
                </c:pt>
                <c:pt idx="41">
                  <c:v>3.3172063996145251E-4</c:v>
                </c:pt>
                <c:pt idx="42">
                  <c:v>4.5088522255063362E-4</c:v>
                </c:pt>
                <c:pt idx="43">
                  <c:v>6.0799126539827053E-4</c:v>
                </c:pt>
                <c:pt idx="44">
                  <c:v>8.1332947117117326E-4</c:v>
                </c:pt>
                <c:pt idx="45">
                  <c:v>1.0793778697138416E-3</c:v>
                </c:pt>
                <c:pt idx="46">
                  <c:v>1.4210793895606032E-3</c:v>
                </c:pt>
                <c:pt idx="47">
                  <c:v>1.8560984280845798E-3</c:v>
                </c:pt>
                <c:pt idx="48">
                  <c:v>2.405035526867944E-3</c:v>
                </c:pt>
                <c:pt idx="49">
                  <c:v>3.091575238587697E-3</c:v>
                </c:pt>
                <c:pt idx="50">
                  <c:v>3.9425387934511934E-3</c:v>
                </c:pt>
                <c:pt idx="51">
                  <c:v>4.9878106874268954E-3</c:v>
                </c:pt>
                <c:pt idx="52">
                  <c:v>6.2601073191316213E-3</c:v>
                </c:pt>
                <c:pt idx="53">
                  <c:v>7.7945568077096277E-3</c:v>
                </c:pt>
                <c:pt idx="54">
                  <c:v>9.6280626067841348E-3</c:v>
                </c:pt>
                <c:pt idx="55">
                  <c:v>1.1798429875848129E-2</c:v>
                </c:pt>
                <c:pt idx="56">
                  <c:v>1.4343243014608259E-2</c:v>
                </c:pt>
                <c:pt idx="57">
                  <c:v>1.7298495328221527E-2</c:v>
                </c:pt>
                <c:pt idx="58">
                  <c:v>2.0696987223554501E-2</c:v>
                </c:pt>
                <c:pt idx="59">
                  <c:v>2.4566527080961385E-2</c:v>
                </c:pt>
                <c:pt idx="60">
                  <c:v>2.8927988118824431E-2</c:v>
                </c:pt>
                <c:pt idx="61">
                  <c:v>3.3793293972254286E-2</c:v>
                </c:pt>
                <c:pt idx="62">
                  <c:v>3.9163423881112186E-2</c:v>
                </c:pt>
                <c:pt idx="63">
                  <c:v>4.5026543684861656E-2</c:v>
                </c:pt>
                <c:pt idx="64">
                  <c:v>5.1356379553167235E-2</c:v>
                </c:pt>
                <c:pt idx="65">
                  <c:v>5.8110955932726575E-2</c:v>
                </c:pt>
                <c:pt idx="66">
                  <c:v>6.5231816210364973E-2</c:v>
                </c:pt>
                <c:pt idx="67">
                  <c:v>7.2643833152138293E-2</c:v>
                </c:pt>
                <c:pt idx="68">
                  <c:v>8.0255695925774126E-2</c:v>
                </c:pt>
                <c:pt idx="69">
                  <c:v>8.7961131787842983E-2</c:v>
                </c:pt>
                <c:pt idx="70">
                  <c:v>9.5640884409230631E-2</c:v>
                </c:pt>
                <c:pt idx="71">
                  <c:v>0.10316542916223236</c:v>
                </c:pt>
                <c:pt idx="72">
                  <c:v>0.11039836100680944</c:v>
                </c:pt>
                <c:pt idx="73">
                  <c:v>0.11720034591084824</c:v>
                </c:pt>
                <c:pt idx="74">
                  <c:v>0.12343348532746418</c:v>
                </c:pt>
                <c:pt idx="75">
                  <c:v>0.12896590845633185</c:v>
                </c:pt>
                <c:pt idx="76">
                  <c:v>0.13367638188013198</c:v>
                </c:pt>
                <c:pt idx="77">
                  <c:v>0.13745871316228145</c:v>
                </c:pt>
                <c:pt idx="78">
                  <c:v>0.14022572575752348</c:v>
                </c:pt>
                <c:pt idx="79">
                  <c:v>0.1419125977377125</c:v>
                </c:pt>
                <c:pt idx="80">
                  <c:v>0.14247938585765454</c:v>
                </c:pt>
                <c:pt idx="81">
                  <c:v>0.1419125977377125</c:v>
                </c:pt>
                <c:pt idx="82">
                  <c:v>0.14022572575752348</c:v>
                </c:pt>
                <c:pt idx="83">
                  <c:v>0.13745871316228145</c:v>
                </c:pt>
                <c:pt idx="84">
                  <c:v>0.13367638188013198</c:v>
                </c:pt>
                <c:pt idx="85">
                  <c:v>0.12896590845633185</c:v>
                </c:pt>
                <c:pt idx="86">
                  <c:v>0.12343348532746418</c:v>
                </c:pt>
                <c:pt idx="87">
                  <c:v>0.11720034591084824</c:v>
                </c:pt>
                <c:pt idx="88">
                  <c:v>0.11039836100680944</c:v>
                </c:pt>
                <c:pt idx="89">
                  <c:v>0.10316542916223236</c:v>
                </c:pt>
                <c:pt idx="90">
                  <c:v>9.5640884409230631E-2</c:v>
                </c:pt>
                <c:pt idx="91">
                  <c:v>8.7961131787842983E-2</c:v>
                </c:pt>
                <c:pt idx="92">
                  <c:v>8.0255695925774126E-2</c:v>
                </c:pt>
                <c:pt idx="93">
                  <c:v>7.2643833152138293E-2</c:v>
                </c:pt>
                <c:pt idx="94">
                  <c:v>6.5231816210364973E-2</c:v>
                </c:pt>
                <c:pt idx="95">
                  <c:v>5.8110955932726575E-2</c:v>
                </c:pt>
                <c:pt idx="96">
                  <c:v>5.1356379553167235E-2</c:v>
                </c:pt>
                <c:pt idx="97">
                  <c:v>4.5026543684861656E-2</c:v>
                </c:pt>
                <c:pt idx="98">
                  <c:v>3.9163423881112186E-2</c:v>
                </c:pt>
                <c:pt idx="99">
                  <c:v>3.3793293972254286E-2</c:v>
                </c:pt>
                <c:pt idx="100">
                  <c:v>2.8927988118824431E-2</c:v>
                </c:pt>
                <c:pt idx="101">
                  <c:v>2.4566527080961385E-2</c:v>
                </c:pt>
                <c:pt idx="102">
                  <c:v>2.0696987223554501E-2</c:v>
                </c:pt>
                <c:pt idx="103">
                  <c:v>1.7298495328221527E-2</c:v>
                </c:pt>
                <c:pt idx="104">
                  <c:v>1.4343243014608259E-2</c:v>
                </c:pt>
                <c:pt idx="105">
                  <c:v>1.1798429875848129E-2</c:v>
                </c:pt>
                <c:pt idx="106">
                  <c:v>9.6280626067841348E-3</c:v>
                </c:pt>
                <c:pt idx="107">
                  <c:v>7.7945568077096277E-3</c:v>
                </c:pt>
                <c:pt idx="108">
                  <c:v>6.2601073191316213E-3</c:v>
                </c:pt>
                <c:pt idx="109">
                  <c:v>4.9878106874268954E-3</c:v>
                </c:pt>
                <c:pt idx="110">
                  <c:v>3.9425387934511934E-3</c:v>
                </c:pt>
                <c:pt idx="111">
                  <c:v>3.091575238587697E-3</c:v>
                </c:pt>
                <c:pt idx="112">
                  <c:v>2.405035526867944E-3</c:v>
                </c:pt>
                <c:pt idx="113">
                  <c:v>1.8560984280845798E-3</c:v>
                </c:pt>
                <c:pt idx="114">
                  <c:v>1.4210793895606032E-3</c:v>
                </c:pt>
                <c:pt idx="115">
                  <c:v>1.0793778697138416E-3</c:v>
                </c:pt>
                <c:pt idx="116">
                  <c:v>8.1332947117117326E-4</c:v>
                </c:pt>
                <c:pt idx="117">
                  <c:v>6.0799126539827053E-4</c:v>
                </c:pt>
                <c:pt idx="118">
                  <c:v>4.5088522255063362E-4</c:v>
                </c:pt>
                <c:pt idx="119">
                  <c:v>3.3172063996145251E-4</c:v>
                </c:pt>
                <c:pt idx="120">
                  <c:v>2.4211228040452743E-4</c:v>
                </c:pt>
                <c:pt idx="121">
                  <c:v>1.7530688501376563E-4</c:v>
                </c:pt>
                <c:pt idx="122">
                  <c:v>1.2592702941694456E-4</c:v>
                </c:pt>
                <c:pt idx="123">
                  <c:v>8.9738080398600524E-5</c:v>
                </c:pt>
                <c:pt idx="124">
                  <c:v>6.344135100458288E-5</c:v>
                </c:pt>
                <c:pt idx="125">
                  <c:v>4.4494456010371361E-5</c:v>
                </c:pt>
                <c:pt idx="126">
                  <c:v>3.0958307598264511E-5</c:v>
                </c:pt>
                <c:pt idx="127">
                  <c:v>2.1369105912785407E-5</c:v>
                </c:pt>
                <c:pt idx="128">
                  <c:v>1.4632998333014581E-5</c:v>
                </c:pt>
                <c:pt idx="129">
                  <c:v>9.9407265104338861E-6</c:v>
                </c:pt>
                <c:pt idx="130">
                  <c:v>6.6994748196024829E-6</c:v>
                </c:pt>
                <c:pt idx="131">
                  <c:v>4.4792079325576829E-6</c:v>
                </c:pt>
                <c:pt idx="132">
                  <c:v>2.9709785690901807E-6</c:v>
                </c:pt>
                <c:pt idx="133">
                  <c:v>1.9549499603373039E-6</c:v>
                </c:pt>
                <c:pt idx="134">
                  <c:v>1.2761731495863595E-6</c:v>
                </c:pt>
                <c:pt idx="135">
                  <c:v>8.2645914822240595E-7</c:v>
                </c:pt>
                <c:pt idx="136">
                  <c:v>5.3097125526224923E-7</c:v>
                </c:pt>
                <c:pt idx="137">
                  <c:v>3.3842190128401951E-7</c:v>
                </c:pt>
                <c:pt idx="138">
                  <c:v>2.1398520265355655E-7</c:v>
                </c:pt>
                <c:pt idx="139">
                  <c:v>1.3422915452621854E-7</c:v>
                </c:pt>
                <c:pt idx="140">
                  <c:v>8.3531022570027348E-8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157-42E6-8646-C28BCB769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53280"/>
        <c:axId val="61567360"/>
      </c:lineChart>
      <c:catAx>
        <c:axId val="6155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1567360"/>
        <c:crosses val="autoZero"/>
        <c:auto val="1"/>
        <c:lblAlgn val="ctr"/>
        <c:lblOffset val="100"/>
        <c:noMultiLvlLbl val="0"/>
      </c:catAx>
      <c:valAx>
        <c:axId val="61567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crossAx val="61553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checked="Checked" firstButton="1" fmlaLink="$H$2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Spin" dx="16" fmlaLink="$D$2" max="120" min="100" noThreeD="1" page="10" val="104"/>
</file>

<file path=xl/ctrlProps/ctrlProp5.xml><?xml version="1.0" encoding="utf-8"?>
<formControlPr xmlns="http://schemas.microsoft.com/office/spreadsheetml/2009/9/main" objectType="Spin" dx="16" fmlaLink="$E$2" max="300" page="10" val="14"/>
</file>

<file path=xl/ctrlProps/ctrlProp6.xml><?xml version="1.0" encoding="utf-8"?>
<formControlPr xmlns="http://schemas.microsoft.com/office/spreadsheetml/2009/9/main" objectType="Spin" dx="16" fmlaLink="$F$2" inc="5" max="500" min="2" page="10" val="25"/>
</file>

<file path=xl/ctrlProps/ctrlProp7.xml><?xml version="1.0" encoding="utf-8"?>
<formControlPr xmlns="http://schemas.microsoft.com/office/spreadsheetml/2009/9/main" objectType="Spin" dx="16" fmlaLink="$AA$1" max="25" min="1" page="10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133350</xdr:rowOff>
    </xdr:from>
    <xdr:to>
      <xdr:col>15</xdr:col>
      <xdr:colOff>28574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0.73252</cdr:x>
      <cdr:y>0.11235</cdr:y>
    </cdr:from>
    <cdr:to>
      <cdr:x>0.96853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990976" y="522225"/>
          <a:ext cx="1285866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3E922F82-43D7-47DF-84E2-D1DF1B4F57FE}"/>
            </a:ext>
          </a:extLst>
        </cdr:cNvPr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0.64964</cdr:x>
      <cdr:y>0.25</cdr:y>
    </cdr:from>
    <cdr:to>
      <cdr:x>0.86861</cdr:x>
      <cdr:y>0.35451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68A67C80-6677-44FD-817E-20ACCE7AFE22}"/>
            </a:ext>
          </a:extLst>
        </cdr:cNvPr>
        <cdr:cNvCxnSpPr/>
      </cdr:nvCxnSpPr>
      <cdr:spPr>
        <a:xfrm xmlns:a="http://schemas.openxmlformats.org/drawingml/2006/main" flipH="1">
          <a:off x="3814764" y="1162050"/>
          <a:ext cx="1285857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0.57582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660912" y="2395264"/>
          <a:ext cx="971549" cy="28126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</a:t>
          </a:r>
          <a:endParaRPr lang="en-US" sz="1100"/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0.72587</cdr:x>
      <cdr:y>0.57992</cdr:y>
    </cdr:from>
    <cdr:ext cx="609585" cy="533389"/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B869D8D4-850F-4ED7-B481-BFCB3856C605}"/>
            </a:ext>
          </a:extLst>
        </cdr:cNvPr>
        <cdr:cNvCxnSpPr/>
      </cdr:nvCxnSpPr>
      <cdr:spPr>
        <a:xfrm xmlns:a="http://schemas.openxmlformats.org/drawingml/2006/main" flipH="1">
          <a:off x="4262439" y="2695586"/>
          <a:ext cx="609585" cy="533389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0.01027</cdr:x>
      <cdr:y>0.54986</cdr:y>
    </cdr:from>
    <cdr:to>
      <cdr:x>0.17572</cdr:x>
      <cdr:y>0.68602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325" y="2555875"/>
          <a:ext cx="971549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0.17762</cdr:x>
      <cdr:y>0.69057</cdr:y>
    </cdr:from>
    <cdr:to>
      <cdr:x>0.28792</cdr:x>
      <cdr:y>0.89139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FB8C70A7-D36D-4271-8C73-B5DC31778CB2}"/>
            </a:ext>
          </a:extLst>
        </cdr:cNvPr>
        <cdr:cNvCxnSpPr/>
      </cdr:nvCxnSpPr>
      <cdr:spPr>
        <a:xfrm xmlns:a="http://schemas.openxmlformats.org/drawingml/2006/main">
          <a:off x="1042989" y="3209925"/>
          <a:ext cx="647700" cy="93345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0.8213</cdr:x>
      <cdr:y>0.74454</cdr:y>
    </cdr:from>
    <cdr:to>
      <cdr:x>0.97729</cdr:x>
      <cdr:y>0.80533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822826" y="3460750"/>
          <a:ext cx="915988" cy="2825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0.69019</cdr:x>
      <cdr:y>0.80738</cdr:y>
    </cdr:from>
    <cdr:to>
      <cdr:x>0.82806</cdr:x>
      <cdr:y>0.89959</cdr:y>
    </cdr:to>
    <cdr:cxnSp macro="">
      <cdr:nvCxnSpPr>
        <cdr:cNvPr id="15" name="Straight Arrow Connector 14">
          <a:extLst xmlns:a="http://schemas.openxmlformats.org/drawingml/2006/main">
            <a:ext uri="{FF2B5EF4-FFF2-40B4-BE49-F238E27FC236}">
              <a16:creationId xmlns:a16="http://schemas.microsoft.com/office/drawing/2014/main" id="{BA67E07F-3183-43E9-BB5C-16B02E562B43}"/>
            </a:ext>
          </a:extLst>
        </cdr:cNvPr>
        <cdr:cNvCxnSpPr/>
      </cdr:nvCxnSpPr>
      <cdr:spPr>
        <a:xfrm xmlns:a="http://schemas.openxmlformats.org/drawingml/2006/main" flipH="1">
          <a:off x="4052889" y="3752850"/>
          <a:ext cx="809625" cy="4286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95250</xdr:rowOff>
    </xdr:from>
    <xdr:to>
      <xdr:col>11</xdr:col>
      <xdr:colOff>438150</xdr:colOff>
      <xdr:row>28</xdr:row>
      <xdr:rowOff>142875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</xdr:row>
          <xdr:rowOff>0</xdr:rowOff>
        </xdr:from>
        <xdr:to>
          <xdr:col>7</xdr:col>
          <xdr:colOff>771525</xdr:colOff>
          <xdr:row>3</xdr:row>
          <xdr:rowOff>0</xdr:rowOff>
        </xdr:to>
        <xdr:sp macro="" textlink="">
          <xdr:nvSpPr>
            <xdr:cNvPr id="11265" name="Group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A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1</xdr:row>
          <xdr:rowOff>19050</xdr:rowOff>
        </xdr:from>
        <xdr:to>
          <xdr:col>7</xdr:col>
          <xdr:colOff>552450</xdr:colOff>
          <xdr:row>2</xdr:row>
          <xdr:rowOff>0</xdr:rowOff>
        </xdr:to>
        <xdr:sp macro="" textlink="">
          <xdr:nvSpPr>
            <xdr:cNvPr id="11266" name="Option Button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A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2</xdr:row>
          <xdr:rowOff>9525</xdr:rowOff>
        </xdr:from>
        <xdr:to>
          <xdr:col>7</xdr:col>
          <xdr:colOff>552450</xdr:colOff>
          <xdr:row>2</xdr:row>
          <xdr:rowOff>228600</xdr:rowOff>
        </xdr:to>
        <xdr:sp macro="" textlink="">
          <xdr:nvSpPr>
            <xdr:cNvPr id="11267" name="Option Button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A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2</xdr:row>
          <xdr:rowOff>19050</xdr:rowOff>
        </xdr:from>
        <xdr:to>
          <xdr:col>3</xdr:col>
          <xdr:colOff>381000</xdr:colOff>
          <xdr:row>3</xdr:row>
          <xdr:rowOff>85725</xdr:rowOff>
        </xdr:to>
        <xdr:sp macro="" textlink="">
          <xdr:nvSpPr>
            <xdr:cNvPr id="11268" name="Spinne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A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219075</xdr:colOff>
          <xdr:row>2</xdr:row>
          <xdr:rowOff>19050</xdr:rowOff>
        </xdr:from>
        <xdr:to>
          <xdr:col>4</xdr:col>
          <xdr:colOff>381000</xdr:colOff>
          <xdr:row>3</xdr:row>
          <xdr:rowOff>85725</xdr:rowOff>
        </xdr:to>
        <xdr:sp macro="" textlink="">
          <xdr:nvSpPr>
            <xdr:cNvPr id="11269" name="Spinne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A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209550</xdr:colOff>
          <xdr:row>2</xdr:row>
          <xdr:rowOff>19050</xdr:rowOff>
        </xdr:from>
        <xdr:to>
          <xdr:col>5</xdr:col>
          <xdr:colOff>371475</xdr:colOff>
          <xdr:row>3</xdr:row>
          <xdr:rowOff>85725</xdr:rowOff>
        </xdr:to>
        <xdr:sp macro="" textlink="">
          <xdr:nvSpPr>
            <xdr:cNvPr id="11270" name="Spinne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A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171450</xdr:colOff>
          <xdr:row>2</xdr:row>
          <xdr:rowOff>19050</xdr:rowOff>
        </xdr:from>
        <xdr:to>
          <xdr:col>6</xdr:col>
          <xdr:colOff>333375</xdr:colOff>
          <xdr:row>3</xdr:row>
          <xdr:rowOff>85725</xdr:rowOff>
        </xdr:to>
        <xdr:sp macro="" textlink="">
          <xdr:nvSpPr>
            <xdr:cNvPr id="11271" name="Spinne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A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0.75571</cdr:x>
      <cdr:y>0.1103</cdr:y>
    </cdr:from>
    <cdr:to>
      <cdr:x>0.98243</cdr:x>
      <cdr:y>0.24646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095752" y="512700"/>
          <a:ext cx="1228724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eksperymentalnej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0.52021</cdr:x>
      <cdr:y>0.32265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B79AD0D4-6E99-421F-ACC0-CD9708223AE1}"/>
            </a:ext>
          </a:extLst>
        </cdr:cNvPr>
        <cdr:cNvCxnSpPr/>
      </cdr:nvCxnSpPr>
      <cdr:spPr>
        <a:xfrm xmlns:a="http://schemas.openxmlformats.org/drawingml/2006/main">
          <a:off x="2140628" y="1034810"/>
          <a:ext cx="678772" cy="40346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0.66784</cdr:x>
      <cdr:y>0.25</cdr:y>
    </cdr:from>
    <cdr:to>
      <cdr:x>0.86861</cdr:x>
      <cdr:y>0.37179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3991CB9A-CBE4-4300-9906-DE3282660FC2}"/>
            </a:ext>
          </a:extLst>
        </cdr:cNvPr>
        <cdr:cNvCxnSpPr/>
      </cdr:nvCxnSpPr>
      <cdr:spPr>
        <a:xfrm xmlns:a="http://schemas.openxmlformats.org/drawingml/2006/main" flipH="1">
          <a:off x="3619500" y="1114425"/>
          <a:ext cx="1088126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0.80779</cdr:x>
      <cdr:y>0.58703</cdr:y>
    </cdr:from>
    <cdr:to>
      <cdr:x>0.93849</cdr:x>
      <cdr:y>0.65574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77999" y="2728639"/>
          <a:ext cx="708352" cy="31936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absSizeAnchor xmlns:cdr="http://schemas.openxmlformats.org/drawingml/2006/chartDrawing">
    <cdr:from>
      <cdr:x>0.69069</cdr:x>
      <cdr:y>0.65574</cdr:y>
    </cdr:from>
    <cdr:ext cx="631072" cy="963107"/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E950F1B9-D6CF-45B6-9904-249666AC85CB}"/>
            </a:ext>
          </a:extLst>
        </cdr:cNvPr>
        <cdr:cNvCxnSpPr/>
      </cdr:nvCxnSpPr>
      <cdr:spPr>
        <a:xfrm xmlns:a="http://schemas.openxmlformats.org/drawingml/2006/main" flipH="1">
          <a:off x="3743325" y="2923093"/>
          <a:ext cx="631072" cy="96310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0.25132</cdr:x>
      <cdr:y>0.09375</cdr:y>
    </cdr:from>
    <cdr:to>
      <cdr:x>0.4833</cdr:x>
      <cdr:y>0.20727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62085" y="417909"/>
          <a:ext cx="1257290" cy="50603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0.75627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019552" y="522225"/>
          <a:ext cx="974960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0.52021</cdr:x>
      <cdr:y>0.32265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D63D2F35-D18D-43BA-910D-55CF2A803A51}"/>
            </a:ext>
          </a:extLst>
        </cdr:cNvPr>
        <cdr:cNvCxnSpPr/>
      </cdr:nvCxnSpPr>
      <cdr:spPr>
        <a:xfrm xmlns:a="http://schemas.openxmlformats.org/drawingml/2006/main">
          <a:off x="2140628" y="1034810"/>
          <a:ext cx="678772" cy="40346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0.66784</cdr:x>
      <cdr:y>0.25</cdr:y>
    </cdr:from>
    <cdr:to>
      <cdr:x>0.86861</cdr:x>
      <cdr:y>0.37179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B49A03E5-F207-4494-AE43-D0291EB90FAE}"/>
            </a:ext>
          </a:extLst>
        </cdr:cNvPr>
        <cdr:cNvCxnSpPr/>
      </cdr:nvCxnSpPr>
      <cdr:spPr>
        <a:xfrm xmlns:a="http://schemas.openxmlformats.org/drawingml/2006/main" flipH="1">
          <a:off x="3619500" y="1114425"/>
          <a:ext cx="1088126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0.80955</cdr:x>
      <cdr:y>0.5913</cdr:y>
    </cdr:from>
    <cdr:to>
      <cdr:x>0.94025</cdr:x>
      <cdr:y>0.66001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87524" y="2635854"/>
          <a:ext cx="708358" cy="30628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absSizeAnchor xmlns:cdr="http://schemas.openxmlformats.org/drawingml/2006/chartDrawing">
    <cdr:from>
      <cdr:x>0.50615</cdr:x>
      <cdr:y>0.65574</cdr:y>
    </cdr:from>
    <cdr:ext cx="1631221" cy="1029783"/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EE81A1C4-EF35-43D7-B1F0-0AE4DB00A66D}"/>
            </a:ext>
          </a:extLst>
        </cdr:cNvPr>
        <cdr:cNvCxnSpPr/>
      </cdr:nvCxnSpPr>
      <cdr:spPr>
        <a:xfrm xmlns:a="http://schemas.openxmlformats.org/drawingml/2006/main" flipH="1">
          <a:off x="2743200" y="2923092"/>
          <a:ext cx="1631221" cy="1029783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442911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0.98054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581" y="522225"/>
          <a:ext cx="1211283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6C1D72D9-695E-46AF-943C-571FBD42871B}"/>
            </a:ext>
          </a:extLst>
        </cdr:cNvPr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0.64964</cdr:x>
      <cdr:y>0.25</cdr:y>
    </cdr:from>
    <cdr:to>
      <cdr:x>0.86861</cdr:x>
      <cdr:y>0.35451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894F117B-597C-4FD8-BB43-60AEBE7C9995}"/>
            </a:ext>
          </a:extLst>
        </cdr:cNvPr>
        <cdr:cNvCxnSpPr/>
      </cdr:nvCxnSpPr>
      <cdr:spPr>
        <a:xfrm xmlns:a="http://schemas.openxmlformats.org/drawingml/2006/main" flipH="1">
          <a:off x="3814764" y="1162050"/>
          <a:ext cx="1285857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0.65147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660900" y="2395265"/>
          <a:ext cx="971550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0.67883</cdr:x>
      <cdr:y>0.65574</cdr:y>
    </cdr:from>
    <cdr:ext cx="695325" cy="1133475"/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D5A5B776-3FAC-4C9F-95A7-0D0CD8EC18BB}"/>
            </a:ext>
          </a:extLst>
        </cdr:cNvPr>
        <cdr:cNvCxnSpPr/>
      </cdr:nvCxnSpPr>
      <cdr:spPr>
        <a:xfrm xmlns:a="http://schemas.openxmlformats.org/drawingml/2006/main" flipH="1">
          <a:off x="3986214" y="3048000"/>
          <a:ext cx="695325" cy="11334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0.01027</cdr:x>
      <cdr:y>0.54986</cdr:y>
    </cdr:from>
    <cdr:to>
      <cdr:x>0.17572</cdr:x>
      <cdr:y>0.68602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325" y="2555875"/>
          <a:ext cx="971549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0.17762</cdr:x>
      <cdr:y>0.69057</cdr:y>
    </cdr:from>
    <cdr:to>
      <cdr:x>0.28792</cdr:x>
      <cdr:y>0.89139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B64CE420-96C5-426A-AFD9-975ADBAD5D29}"/>
            </a:ext>
          </a:extLst>
        </cdr:cNvPr>
        <cdr:cNvCxnSpPr/>
      </cdr:nvCxnSpPr>
      <cdr:spPr>
        <a:xfrm xmlns:a="http://schemas.openxmlformats.org/drawingml/2006/main">
          <a:off x="1042989" y="3209925"/>
          <a:ext cx="647700" cy="93345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0.71002</cdr:x>
      <cdr:y>0.11235</cdr:y>
    </cdr:from>
    <cdr:to>
      <cdr:x>0.97188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48100" y="522225"/>
          <a:ext cx="1419225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</a:t>
          </a:r>
          <a:r>
            <a:rPr lang="pl-PL" sz="1100" baseline="0"/>
            <a:t>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42C15FCF-6A07-41B8-BA88-E13FE266798E}"/>
            </a:ext>
          </a:extLst>
        </cdr:cNvPr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0.64148</cdr:x>
      <cdr:y>0.25</cdr:y>
    </cdr:from>
    <cdr:to>
      <cdr:x>0.86861</cdr:x>
      <cdr:y>0.3668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B7864146-C0E6-448A-AFBD-6D1EFB2C2647}"/>
            </a:ext>
          </a:extLst>
        </cdr:cNvPr>
        <cdr:cNvCxnSpPr/>
      </cdr:nvCxnSpPr>
      <cdr:spPr>
        <a:xfrm xmlns:a="http://schemas.openxmlformats.org/drawingml/2006/main" flipH="1">
          <a:off x="3476625" y="1162050"/>
          <a:ext cx="1231002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0.58197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01798" y="2395265"/>
          <a:ext cx="896693" cy="30983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</a:t>
          </a:r>
          <a:endParaRPr lang="en-US" sz="1100"/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0.68717</cdr:x>
      <cdr:y>0.55123</cdr:y>
    </cdr:from>
    <cdr:ext cx="590550" cy="590549"/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83422FA4-61C4-48BA-9B31-AF2D9D0E158B}"/>
            </a:ext>
          </a:extLst>
        </cdr:cNvPr>
        <cdr:cNvCxnSpPr/>
      </cdr:nvCxnSpPr>
      <cdr:spPr>
        <a:xfrm xmlns:a="http://schemas.openxmlformats.org/drawingml/2006/main" flipH="1">
          <a:off x="3724275" y="2562225"/>
          <a:ext cx="590550" cy="590549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0.84769</cdr:x>
      <cdr:y>0.74454</cdr:y>
    </cdr:from>
    <cdr:to>
      <cdr:x>0.97188</cdr:x>
      <cdr:y>0.79508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594226" y="3460750"/>
          <a:ext cx="673100" cy="23494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relSizeAnchor xmlns:cdr="http://schemas.openxmlformats.org/drawingml/2006/chartDrawing">
    <cdr:from>
      <cdr:x>0.65729</cdr:x>
      <cdr:y>0.77459</cdr:y>
    </cdr:from>
    <cdr:to>
      <cdr:x>0.84359</cdr:x>
      <cdr:y>0.8873</cdr:y>
    </cdr:to>
    <cdr:cxnSp macro="">
      <cdr:nvCxnSpPr>
        <cdr:cNvPr id="15" name="Straight Arrow Connector 14">
          <a:extLst xmlns:a="http://schemas.openxmlformats.org/drawingml/2006/main">
            <a:ext uri="{FF2B5EF4-FFF2-40B4-BE49-F238E27FC236}">
              <a16:creationId xmlns:a16="http://schemas.microsoft.com/office/drawing/2014/main" id="{D918EA86-7191-48D0-B0F3-73406C9C77AC}"/>
            </a:ext>
          </a:extLst>
        </cdr:cNvPr>
        <cdr:cNvCxnSpPr/>
      </cdr:nvCxnSpPr>
      <cdr:spPr>
        <a:xfrm xmlns:a="http://schemas.openxmlformats.org/drawingml/2006/main" flipH="1">
          <a:off x="3562350" y="3600450"/>
          <a:ext cx="1009651" cy="5238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53"/>
  <sheetViews>
    <sheetView tabSelected="1" workbookViewId="0">
      <selection activeCell="B2" sqref="B2:B11"/>
    </sheetView>
  </sheetViews>
  <sheetFormatPr defaultRowHeight="15" x14ac:dyDescent="0.25"/>
  <cols>
    <col min="1" max="1" width="12.140625" bestFit="1" customWidth="1"/>
    <col min="2" max="2" width="16.7109375" customWidth="1"/>
    <col min="3" max="3" width="9.5703125" bestFit="1" customWidth="1"/>
    <col min="4" max="4" width="2.28515625" customWidth="1"/>
    <col min="5" max="5" width="15.7109375" customWidth="1"/>
    <col min="6" max="6" width="10.5703125" style="9" bestFit="1" customWidth="1"/>
    <col min="7" max="7" width="74" bestFit="1" customWidth="1"/>
    <col min="8" max="8" width="18.85546875" bestFit="1" customWidth="1"/>
  </cols>
  <sheetData>
    <row r="1" spans="1:9" ht="66" customHeight="1" x14ac:dyDescent="0.25">
      <c r="B1" s="5" t="s">
        <v>9</v>
      </c>
      <c r="C1" s="5" t="s">
        <v>10</v>
      </c>
      <c r="E1" s="53" t="s">
        <v>11</v>
      </c>
      <c r="F1" s="54">
        <f>DEVSQ(GrEksperymentalna)+DEVSQ(GrKontrolna)</f>
        <v>5431.1999999999989</v>
      </c>
      <c r="G1" s="55" t="s">
        <v>19</v>
      </c>
    </row>
    <row r="2" spans="1:9" ht="45" x14ac:dyDescent="0.25">
      <c r="B2">
        <v>62</v>
      </c>
      <c r="C2">
        <v>65</v>
      </c>
      <c r="E2" s="53" t="s">
        <v>77</v>
      </c>
      <c r="F2" s="44">
        <f>F1/(COUNT(GrEksperymentalna)-1+COUNT(GrKontrolna)-1)</f>
        <v>301.73333333333329</v>
      </c>
      <c r="G2" s="55" t="s">
        <v>20</v>
      </c>
    </row>
    <row r="3" spans="1:9" ht="45" customHeight="1" x14ac:dyDescent="0.25">
      <c r="B3">
        <v>60</v>
      </c>
      <c r="C3">
        <v>60</v>
      </c>
      <c r="E3" s="53" t="s">
        <v>12</v>
      </c>
      <c r="F3" s="45">
        <f>SQRT(F2*(1/10+1/10))</f>
        <v>7.7683116998912105</v>
      </c>
      <c r="G3" s="55" t="s">
        <v>14</v>
      </c>
    </row>
    <row r="4" spans="1:9" x14ac:dyDescent="0.25">
      <c r="B4">
        <v>45</v>
      </c>
      <c r="C4">
        <v>77</v>
      </c>
      <c r="E4" s="56" t="s">
        <v>0</v>
      </c>
      <c r="F4" s="45">
        <f>(B13-C13)/F3</f>
        <v>2.2398689280508246</v>
      </c>
      <c r="G4" s="55" t="s">
        <v>1</v>
      </c>
    </row>
    <row r="5" spans="1:9" x14ac:dyDescent="0.25">
      <c r="B5">
        <v>67</v>
      </c>
      <c r="C5">
        <v>37</v>
      </c>
      <c r="E5" s="56" t="s">
        <v>13</v>
      </c>
      <c r="F5" s="45">
        <f>_xlfn.T.INV(0.95,18)</f>
        <v>1.7340636066175383</v>
      </c>
      <c r="G5" s="55" t="s">
        <v>15</v>
      </c>
      <c r="H5" s="24"/>
      <c r="I5" s="8"/>
    </row>
    <row r="6" spans="1:9" x14ac:dyDescent="0.25">
      <c r="B6">
        <v>90</v>
      </c>
      <c r="C6">
        <v>26</v>
      </c>
      <c r="E6" t="s">
        <v>7</v>
      </c>
      <c r="F6" s="8">
        <f>1-_xlfn.T.DIST(F4,18,TRUE)</f>
        <v>1.8979621617347897E-2</v>
      </c>
      <c r="G6" s="57" t="s">
        <v>16</v>
      </c>
    </row>
    <row r="7" spans="1:9" x14ac:dyDescent="0.25">
      <c r="B7">
        <v>82</v>
      </c>
      <c r="C7">
        <v>13</v>
      </c>
      <c r="E7" t="s">
        <v>7</v>
      </c>
      <c r="F7" s="8">
        <f>_xlfn.T.TEST(GrEksperymentalna,GrKontrolna,1,2)</f>
        <v>1.8979621617347949E-2</v>
      </c>
      <c r="G7" s="57" t="s">
        <v>76</v>
      </c>
    </row>
    <row r="8" spans="1:9" x14ac:dyDescent="0.25">
      <c r="B8">
        <v>46</v>
      </c>
      <c r="C8">
        <v>58</v>
      </c>
      <c r="F8"/>
    </row>
    <row r="9" spans="1:9" x14ac:dyDescent="0.25">
      <c r="B9">
        <v>63</v>
      </c>
      <c r="C9">
        <v>61</v>
      </c>
      <c r="F9"/>
    </row>
    <row r="10" spans="1:9" x14ac:dyDescent="0.25">
      <c r="B10">
        <v>60</v>
      </c>
      <c r="C10">
        <v>46</v>
      </c>
      <c r="F10"/>
    </row>
    <row r="11" spans="1:9" x14ac:dyDescent="0.25">
      <c r="B11">
        <v>77</v>
      </c>
      <c r="C11">
        <v>35</v>
      </c>
      <c r="F11"/>
    </row>
    <row r="12" spans="1:9" x14ac:dyDescent="0.25">
      <c r="F12"/>
    </row>
    <row r="13" spans="1:9" x14ac:dyDescent="0.25">
      <c r="A13" t="s">
        <v>17</v>
      </c>
      <c r="B13" s="1">
        <f>AVERAGE(B2:B11)</f>
        <v>65.2</v>
      </c>
      <c r="C13" s="1">
        <f>AVERAGE(C2:C11)</f>
        <v>47.8</v>
      </c>
      <c r="F13"/>
    </row>
    <row r="14" spans="1:9" x14ac:dyDescent="0.25">
      <c r="A14" t="s">
        <v>18</v>
      </c>
      <c r="B14" s="1">
        <f>STDEV(B2:B11)</f>
        <v>14.474498648005428</v>
      </c>
      <c r="C14" s="1">
        <f>STDEV(C2:C11)</f>
        <v>19.848313670323616</v>
      </c>
      <c r="F14"/>
    </row>
    <row r="15" spans="1:9" x14ac:dyDescent="0.25">
      <c r="F15"/>
    </row>
    <row r="16" spans="1:9" x14ac:dyDescent="0.25">
      <c r="F16"/>
    </row>
    <row r="17" spans="6:6" x14ac:dyDescent="0.25">
      <c r="F17"/>
    </row>
    <row r="18" spans="6:6" x14ac:dyDescent="0.25">
      <c r="F18"/>
    </row>
    <row r="19" spans="6:6" x14ac:dyDescent="0.25">
      <c r="F19"/>
    </row>
    <row r="20" spans="6:6" x14ac:dyDescent="0.25">
      <c r="F20"/>
    </row>
    <row r="21" spans="6:6" x14ac:dyDescent="0.25">
      <c r="F21"/>
    </row>
    <row r="22" spans="6:6" x14ac:dyDescent="0.25">
      <c r="F22"/>
    </row>
    <row r="23" spans="6:6" x14ac:dyDescent="0.25">
      <c r="F23"/>
    </row>
    <row r="24" spans="6:6" x14ac:dyDescent="0.25">
      <c r="F24"/>
    </row>
    <row r="25" spans="6:6" x14ac:dyDescent="0.25">
      <c r="F25"/>
    </row>
    <row r="53" spans="1:2" x14ac:dyDescent="0.25">
      <c r="A53" s="6"/>
      <c r="B53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69"/>
  <sheetViews>
    <sheetView workbookViewId="0">
      <selection activeCell="T28" sqref="T28"/>
    </sheetView>
  </sheetViews>
  <sheetFormatPr defaultRowHeight="15" x14ac:dyDescent="0.25"/>
  <cols>
    <col min="1" max="1" width="6.7109375" bestFit="1" customWidth="1"/>
    <col min="2" max="2" width="9" customWidth="1"/>
    <col min="3" max="3" width="8.5703125" customWidth="1"/>
    <col min="4" max="4" width="3" customWidth="1"/>
    <col min="5" max="5" width="23.5703125" customWidth="1"/>
    <col min="6" max="7" width="12" bestFit="1" customWidth="1"/>
    <col min="8" max="8" width="2.85546875" customWidth="1"/>
    <col min="9" max="9" width="22.140625" customWidth="1"/>
    <col min="10" max="11" width="12" bestFit="1" customWidth="1"/>
    <col min="12" max="12" width="2.85546875" customWidth="1"/>
    <col min="15" max="15" width="2.85546875" customWidth="1"/>
    <col min="16" max="16" width="3.28515625" customWidth="1"/>
    <col min="17" max="17" width="9.85546875" customWidth="1"/>
    <col min="18" max="19" width="9.140625" hidden="1" customWidth="1"/>
  </cols>
  <sheetData>
    <row r="1" spans="1:17" ht="45" x14ac:dyDescent="0.25">
      <c r="A1" s="13"/>
      <c r="B1" s="13" t="s">
        <v>57</v>
      </c>
      <c r="C1" s="13" t="s">
        <v>56</v>
      </c>
      <c r="E1" s="26" t="s">
        <v>58</v>
      </c>
      <c r="H1" s="10"/>
      <c r="I1" s="26" t="s">
        <v>67</v>
      </c>
      <c r="O1" s="13"/>
    </row>
    <row r="2" spans="1:17" ht="15.75" thickBot="1" x14ac:dyDescent="0.3">
      <c r="B2" s="43">
        <v>7.1017892448603233</v>
      </c>
      <c r="C2" s="43">
        <v>9.5</v>
      </c>
      <c r="H2" s="10"/>
      <c r="O2" s="1"/>
    </row>
    <row r="3" spans="1:17" ht="31.5" customHeight="1" x14ac:dyDescent="0.25">
      <c r="B3" s="43">
        <v>17.769996154120523</v>
      </c>
      <c r="C3" s="43">
        <v>19.350000000000001</v>
      </c>
      <c r="E3" s="38"/>
      <c r="F3" s="30" t="s">
        <v>56</v>
      </c>
      <c r="G3" s="32" t="s">
        <v>57</v>
      </c>
      <c r="H3" s="73"/>
      <c r="I3" s="38"/>
      <c r="J3" s="30" t="s">
        <v>56</v>
      </c>
      <c r="K3" s="32" t="s">
        <v>57</v>
      </c>
      <c r="N3" s="14" t="s">
        <v>68</v>
      </c>
      <c r="O3" s="65"/>
      <c r="P3" s="65"/>
      <c r="Q3" s="64"/>
    </row>
    <row r="4" spans="1:17" x14ac:dyDescent="0.25">
      <c r="B4" s="43">
        <v>8.4335242075181647</v>
      </c>
      <c r="C4" s="43">
        <v>13.35</v>
      </c>
      <c r="E4" s="33" t="s">
        <v>17</v>
      </c>
      <c r="F4" s="29">
        <v>15.561409803135044</v>
      </c>
      <c r="G4" s="40">
        <v>13.375000000000009</v>
      </c>
      <c r="H4" s="10"/>
      <c r="I4" s="33" t="s">
        <v>17</v>
      </c>
      <c r="J4" s="29">
        <v>15.561409803135044</v>
      </c>
      <c r="K4" s="40">
        <v>13.375000000000009</v>
      </c>
      <c r="N4" s="41"/>
      <c r="O4" s="10"/>
      <c r="P4" s="10"/>
      <c r="Q4" s="42"/>
    </row>
    <row r="5" spans="1:17" x14ac:dyDescent="0.25">
      <c r="B5" s="43">
        <v>7.8996317817896085</v>
      </c>
      <c r="C5" s="43">
        <v>12.35</v>
      </c>
      <c r="E5" s="33" t="s">
        <v>29</v>
      </c>
      <c r="F5" s="29">
        <v>19.847255929578797</v>
      </c>
      <c r="G5" s="40">
        <v>41.500003226469943</v>
      </c>
      <c r="H5" s="10"/>
      <c r="I5" s="33" t="s">
        <v>29</v>
      </c>
      <c r="J5" s="29">
        <v>19.847255929578797</v>
      </c>
      <c r="K5" s="40">
        <v>41.500003226469943</v>
      </c>
      <c r="N5" s="66"/>
      <c r="O5" s="10"/>
      <c r="P5" s="10"/>
      <c r="Q5" s="42"/>
    </row>
    <row r="6" spans="1:17" x14ac:dyDescent="0.25">
      <c r="B6" s="43">
        <v>16.023367780313254</v>
      </c>
      <c r="C6" s="43">
        <v>11.1</v>
      </c>
      <c r="E6" s="33" t="s">
        <v>59</v>
      </c>
      <c r="F6" s="25">
        <v>20</v>
      </c>
      <c r="G6" s="34">
        <v>10</v>
      </c>
      <c r="H6" s="10"/>
      <c r="I6" s="33" t="s">
        <v>59</v>
      </c>
      <c r="J6" s="25">
        <v>20</v>
      </c>
      <c r="K6" s="34">
        <v>10</v>
      </c>
      <c r="N6" s="41" t="s">
        <v>69</v>
      </c>
      <c r="O6" s="10"/>
      <c r="P6" s="10"/>
      <c r="Q6" s="67">
        <f>J4-K4</f>
        <v>2.1864098031350352</v>
      </c>
    </row>
    <row r="7" spans="1:17" x14ac:dyDescent="0.25">
      <c r="B7" s="43">
        <v>11.255333874773294</v>
      </c>
      <c r="C7" s="43">
        <v>13.8</v>
      </c>
      <c r="E7" s="33" t="s">
        <v>31</v>
      </c>
      <c r="F7" s="29">
        <v>26.807067560722381</v>
      </c>
      <c r="G7" s="34"/>
      <c r="H7" s="10"/>
      <c r="I7" s="41"/>
      <c r="J7" s="10"/>
      <c r="K7" s="42"/>
      <c r="N7" s="41" t="s">
        <v>70</v>
      </c>
      <c r="O7" s="10"/>
      <c r="P7" s="10"/>
      <c r="Q7" s="67">
        <f>SQRT(J5/20+K5/10)</f>
        <v>2.2676779134449259</v>
      </c>
    </row>
    <row r="8" spans="1:17" ht="30" x14ac:dyDescent="0.25">
      <c r="B8" s="43">
        <v>28.298343048907658</v>
      </c>
      <c r="C8" s="43">
        <v>22.7</v>
      </c>
      <c r="E8" s="36" t="s">
        <v>60</v>
      </c>
      <c r="F8" s="25">
        <v>0</v>
      </c>
      <c r="G8" s="34"/>
      <c r="H8" s="10"/>
      <c r="I8" s="36" t="s">
        <v>60</v>
      </c>
      <c r="J8" s="25">
        <v>0</v>
      </c>
      <c r="K8" s="34"/>
      <c r="N8" s="41" t="s">
        <v>0</v>
      </c>
      <c r="O8" s="10"/>
      <c r="P8" s="10"/>
      <c r="Q8" s="68">
        <f>Q6/Q7</f>
        <v>0.96416241044283368</v>
      </c>
    </row>
    <row r="9" spans="1:17" x14ac:dyDescent="0.25">
      <c r="B9" s="43">
        <v>12.443106888936963</v>
      </c>
      <c r="C9" s="43">
        <v>21.9</v>
      </c>
      <c r="E9" s="33" t="s">
        <v>2</v>
      </c>
      <c r="F9" s="25">
        <v>28</v>
      </c>
      <c r="G9" s="34"/>
      <c r="H9" s="10"/>
      <c r="I9" s="33" t="s">
        <v>2</v>
      </c>
      <c r="J9" s="25">
        <v>13</v>
      </c>
      <c r="K9" s="34"/>
      <c r="N9" s="41" t="s">
        <v>4</v>
      </c>
      <c r="O9" s="10"/>
      <c r="P9" s="10"/>
      <c r="Q9" s="67">
        <f>(K5/K6)/(K5/K6+J5/J6)</f>
        <v>0.80702202985470706</v>
      </c>
    </row>
    <row r="10" spans="1:17" ht="15.75" thickBot="1" x14ac:dyDescent="0.3">
      <c r="B10" s="43">
        <v>8.8804366379934994</v>
      </c>
      <c r="C10" s="43">
        <v>14.05</v>
      </c>
      <c r="E10" s="33" t="s">
        <v>3</v>
      </c>
      <c r="F10" s="27">
        <v>1.0903383358083765</v>
      </c>
      <c r="G10" s="34"/>
      <c r="H10" s="10"/>
      <c r="I10" s="33" t="s">
        <v>3</v>
      </c>
      <c r="J10" s="27">
        <v>0.96416241044283368</v>
      </c>
      <c r="K10" s="34"/>
      <c r="N10" s="60" t="s">
        <v>2</v>
      </c>
      <c r="O10" s="69"/>
      <c r="P10" s="69"/>
      <c r="Q10" s="70">
        <f>(J6-1)*(K6-1)/(K6-1)*Q9^2+(J6-1)*(1-Q9)^2</f>
        <v>13.081976019011975</v>
      </c>
    </row>
    <row r="11" spans="1:17" x14ac:dyDescent="0.25">
      <c r="B11" s="43">
        <v>15.644470380786812</v>
      </c>
      <c r="C11" s="43">
        <v>17.8</v>
      </c>
      <c r="E11" s="33" t="s">
        <v>61</v>
      </c>
      <c r="F11" s="27">
        <v>0.14242941266235853</v>
      </c>
      <c r="G11" s="34"/>
      <c r="H11" s="10"/>
      <c r="I11" s="33" t="s">
        <v>61</v>
      </c>
      <c r="J11" s="27">
        <v>0.17627903550072971</v>
      </c>
      <c r="K11" s="34"/>
    </row>
    <row r="12" spans="1:17" x14ac:dyDescent="0.25">
      <c r="C12" s="43">
        <v>9.4453232291754912</v>
      </c>
      <c r="E12" s="33" t="s">
        <v>62</v>
      </c>
      <c r="F12" s="27">
        <v>1.7011309342659326</v>
      </c>
      <c r="G12" s="34"/>
      <c r="H12" s="10"/>
      <c r="I12" s="33" t="s">
        <v>62</v>
      </c>
      <c r="J12" s="27">
        <v>1.7709333959868729</v>
      </c>
      <c r="K12" s="34"/>
      <c r="O12" s="1"/>
    </row>
    <row r="13" spans="1:17" x14ac:dyDescent="0.25">
      <c r="C13" s="43">
        <v>19.292431035929031</v>
      </c>
      <c r="E13" s="33" t="s">
        <v>63</v>
      </c>
      <c r="F13" s="27">
        <v>0.28485882532471707</v>
      </c>
      <c r="G13" s="34"/>
      <c r="H13" s="10"/>
      <c r="I13" s="33" t="s">
        <v>63</v>
      </c>
      <c r="J13" s="27">
        <v>0.35255807100145942</v>
      </c>
      <c r="K13" s="34"/>
    </row>
    <row r="14" spans="1:17" ht="15.75" thickBot="1" x14ac:dyDescent="0.3">
      <c r="C14" s="43">
        <v>13.273518596788326</v>
      </c>
      <c r="E14" s="37" t="s">
        <v>64</v>
      </c>
      <c r="F14" s="28">
        <v>2.0484071417952445</v>
      </c>
      <c r="G14" s="39"/>
      <c r="H14" s="10"/>
      <c r="I14" s="37" t="s">
        <v>64</v>
      </c>
      <c r="J14" s="28">
        <v>2.1603686564627926</v>
      </c>
      <c r="K14" s="39"/>
    </row>
    <row r="15" spans="1:17" x14ac:dyDescent="0.25">
      <c r="C15" s="43">
        <v>12.277547066772483</v>
      </c>
      <c r="E15" s="10"/>
      <c r="F15" s="10"/>
      <c r="G15" s="10"/>
      <c r="H15" s="10"/>
      <c r="I15" s="10"/>
      <c r="J15" s="10"/>
      <c r="K15" s="10"/>
    </row>
    <row r="16" spans="1:17" x14ac:dyDescent="0.25">
      <c r="C16" s="43">
        <v>11.034402748878266</v>
      </c>
      <c r="E16" s="10"/>
      <c r="F16" s="10"/>
      <c r="G16" s="10"/>
      <c r="H16" s="10"/>
      <c r="I16" s="10"/>
      <c r="J16" s="10"/>
      <c r="K16" s="10"/>
    </row>
    <row r="17" spans="1:21" x14ac:dyDescent="0.25">
      <c r="C17" s="43">
        <v>13.722208903930902</v>
      </c>
    </row>
    <row r="18" spans="1:21" x14ac:dyDescent="0.25">
      <c r="C18" s="43">
        <v>22.7</v>
      </c>
    </row>
    <row r="19" spans="1:21" x14ac:dyDescent="0.25">
      <c r="C19" s="43">
        <v>21.882389986832361</v>
      </c>
    </row>
    <row r="20" spans="1:21" x14ac:dyDescent="0.25">
      <c r="C20" s="43">
        <v>13.97162989079782</v>
      </c>
    </row>
    <row r="21" spans="1:21" x14ac:dyDescent="0.25">
      <c r="C21" s="43">
        <v>17.728744603596109</v>
      </c>
    </row>
    <row r="25" spans="1:2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78"/>
      <c r="B26" s="78"/>
      <c r="C26" s="78"/>
      <c r="D26" s="10"/>
      <c r="E26" s="73"/>
      <c r="F26" s="10"/>
      <c r="G26" s="10"/>
      <c r="H26" s="10"/>
      <c r="I26" s="73"/>
      <c r="J26" s="10"/>
      <c r="K26" s="10"/>
      <c r="L26" s="10"/>
      <c r="M26" s="10"/>
      <c r="N26" s="10"/>
      <c r="O26" s="78"/>
      <c r="P26" s="10"/>
      <c r="Q26" s="10"/>
      <c r="R26" s="10"/>
      <c r="S26" s="10"/>
      <c r="T26" s="10"/>
      <c r="U26" s="10"/>
    </row>
    <row r="27" spans="1:21" x14ac:dyDescent="0.25">
      <c r="A27" s="10"/>
      <c r="B27" s="54"/>
      <c r="C27" s="54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4"/>
      <c r="P27" s="10"/>
      <c r="Q27" s="10"/>
      <c r="R27" s="10"/>
      <c r="S27" s="10"/>
      <c r="T27" s="10"/>
      <c r="U27" s="10"/>
    </row>
    <row r="28" spans="1:21" x14ac:dyDescent="0.25">
      <c r="A28" s="10"/>
      <c r="B28" s="54"/>
      <c r="C28" s="10"/>
      <c r="D28" s="10"/>
      <c r="E28" s="72"/>
      <c r="F28" s="74"/>
      <c r="G28" s="74"/>
      <c r="H28" s="10"/>
      <c r="I28" s="72"/>
      <c r="J28" s="74"/>
      <c r="K28" s="74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/>
      <c r="B29" s="54"/>
      <c r="C29" s="10"/>
      <c r="D29" s="10"/>
      <c r="E29" s="25"/>
      <c r="F29" s="25"/>
      <c r="G29" s="25"/>
      <c r="H29" s="10"/>
      <c r="I29" s="25"/>
      <c r="J29" s="25"/>
      <c r="K29" s="25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/>
      <c r="B30" s="54"/>
      <c r="C30" s="10"/>
      <c r="D30" s="10"/>
      <c r="E30" s="25"/>
      <c r="F30" s="29"/>
      <c r="G30" s="29"/>
      <c r="H30" s="10"/>
      <c r="I30" s="25"/>
      <c r="J30" s="29"/>
      <c r="K30" s="29"/>
      <c r="L30" s="10"/>
      <c r="M30" s="10"/>
      <c r="N30" s="54"/>
      <c r="O30" s="10"/>
      <c r="P30" s="10"/>
      <c r="Q30" s="10"/>
      <c r="R30" s="10"/>
      <c r="S30" s="10"/>
      <c r="T30" s="10"/>
      <c r="U30" s="10"/>
    </row>
    <row r="31" spans="1:21" x14ac:dyDescent="0.25">
      <c r="A31" s="10"/>
      <c r="B31" s="54"/>
      <c r="C31" s="10"/>
      <c r="D31" s="10"/>
      <c r="E31" s="25"/>
      <c r="F31" s="25"/>
      <c r="G31" s="25"/>
      <c r="H31" s="10"/>
      <c r="I31" s="25"/>
      <c r="J31" s="25"/>
      <c r="K31" s="25"/>
      <c r="L31" s="10"/>
      <c r="M31" s="10"/>
      <c r="N31" s="10"/>
      <c r="O31" s="10"/>
      <c r="P31" s="10"/>
      <c r="Q31" s="11"/>
      <c r="R31" s="10"/>
      <c r="S31" s="10"/>
      <c r="T31" s="10"/>
      <c r="U31" s="10"/>
    </row>
    <row r="32" spans="1:21" x14ac:dyDescent="0.25">
      <c r="A32" s="10"/>
      <c r="B32" s="54"/>
      <c r="C32" s="10"/>
      <c r="D32" s="10"/>
      <c r="E32" s="25"/>
      <c r="F32" s="29"/>
      <c r="G32" s="25"/>
      <c r="H32" s="10"/>
      <c r="I32" s="10"/>
      <c r="J32" s="10"/>
      <c r="K32" s="10"/>
      <c r="L32" s="10"/>
      <c r="M32" s="10"/>
      <c r="N32" s="10"/>
      <c r="O32" s="10"/>
      <c r="P32" s="10"/>
      <c r="Q32" s="11"/>
      <c r="R32" s="10"/>
      <c r="S32" s="10"/>
      <c r="T32" s="10"/>
      <c r="U32" s="10"/>
    </row>
    <row r="33" spans="1:21" x14ac:dyDescent="0.25">
      <c r="A33" s="10"/>
      <c r="B33" s="54"/>
      <c r="C33" s="10"/>
      <c r="D33" s="10"/>
      <c r="E33" s="75"/>
      <c r="F33" s="25"/>
      <c r="G33" s="25"/>
      <c r="H33" s="10"/>
      <c r="I33" s="75"/>
      <c r="J33" s="25"/>
      <c r="K33" s="25"/>
      <c r="L33" s="10"/>
      <c r="M33" s="10"/>
      <c r="N33" s="10"/>
      <c r="O33" s="10"/>
      <c r="P33" s="10"/>
      <c r="Q33" s="79"/>
      <c r="R33" s="10"/>
      <c r="S33" s="10"/>
      <c r="T33" s="10"/>
      <c r="U33" s="10"/>
    </row>
    <row r="34" spans="1:21" x14ac:dyDescent="0.25">
      <c r="A34" s="10"/>
      <c r="B34" s="54"/>
      <c r="C34" s="10"/>
      <c r="D34" s="10"/>
      <c r="E34" s="25"/>
      <c r="F34" s="25"/>
      <c r="G34" s="25"/>
      <c r="H34" s="10"/>
      <c r="I34" s="25"/>
      <c r="J34" s="25"/>
      <c r="K34" s="25"/>
      <c r="L34" s="10"/>
      <c r="M34" s="10"/>
      <c r="N34" s="10"/>
      <c r="O34" s="10"/>
      <c r="P34" s="10"/>
      <c r="Q34" s="11"/>
      <c r="R34" s="10"/>
      <c r="S34" s="10"/>
      <c r="T34" s="10"/>
      <c r="U34" s="10"/>
    </row>
    <row r="35" spans="1:21" x14ac:dyDescent="0.25">
      <c r="A35" s="10"/>
      <c r="B35" s="54"/>
      <c r="C35" s="10"/>
      <c r="D35" s="10"/>
      <c r="E35" s="25"/>
      <c r="F35" s="27"/>
      <c r="G35" s="25"/>
      <c r="H35" s="10"/>
      <c r="I35" s="25"/>
      <c r="J35" s="25"/>
      <c r="K35" s="25"/>
      <c r="L35" s="10"/>
      <c r="M35" s="10"/>
      <c r="N35" s="10"/>
      <c r="O35" s="10"/>
      <c r="P35" s="10"/>
      <c r="Q35" s="79"/>
      <c r="R35" s="10"/>
      <c r="S35" s="10"/>
      <c r="T35" s="10"/>
      <c r="U35" s="10"/>
    </row>
    <row r="36" spans="1:21" x14ac:dyDescent="0.25">
      <c r="A36" s="10"/>
      <c r="B36" s="54"/>
      <c r="C36" s="10"/>
      <c r="D36" s="10"/>
      <c r="E36" s="25"/>
      <c r="F36" s="27"/>
      <c r="G36" s="25"/>
      <c r="H36" s="10"/>
      <c r="I36" s="25"/>
      <c r="J36" s="25"/>
      <c r="K36" s="25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/>
      <c r="B37" s="10"/>
      <c r="C37" s="54"/>
      <c r="D37" s="10"/>
      <c r="E37" s="25"/>
      <c r="F37" s="27"/>
      <c r="G37" s="25"/>
      <c r="H37" s="10"/>
      <c r="I37" s="25"/>
      <c r="J37" s="25"/>
      <c r="K37" s="25"/>
      <c r="L37" s="10"/>
      <c r="M37" s="10"/>
      <c r="N37" s="10"/>
      <c r="O37" s="54"/>
      <c r="P37" s="10"/>
      <c r="Q37" s="10"/>
      <c r="R37" s="10"/>
      <c r="S37" s="10"/>
      <c r="T37" s="10"/>
      <c r="U37" s="10"/>
    </row>
    <row r="38" spans="1:21" x14ac:dyDescent="0.25">
      <c r="A38" s="10"/>
      <c r="B38" s="10"/>
      <c r="C38" s="54"/>
      <c r="D38" s="10"/>
      <c r="E38" s="25"/>
      <c r="F38" s="27"/>
      <c r="G38" s="25"/>
      <c r="H38" s="10"/>
      <c r="I38" s="25"/>
      <c r="J38" s="25"/>
      <c r="K38" s="25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/>
      <c r="B39" s="10"/>
      <c r="C39" s="54"/>
      <c r="D39" s="10"/>
      <c r="E39" s="25"/>
      <c r="F39" s="27"/>
      <c r="G39" s="25"/>
      <c r="H39" s="10"/>
      <c r="I39" s="25"/>
      <c r="J39" s="25"/>
      <c r="K39" s="25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/>
      <c r="B40" s="10"/>
      <c r="C40" s="54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/>
      <c r="B41" s="10"/>
      <c r="C41" s="54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/>
      <c r="B42" s="10"/>
      <c r="C42" s="54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/>
      <c r="B43" s="10"/>
      <c r="C43" s="54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/>
      <c r="B44" s="10"/>
      <c r="C44" s="54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/>
      <c r="B45" s="10"/>
      <c r="C45" s="54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/>
      <c r="B46" s="10"/>
      <c r="C46" s="54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C1:AB141"/>
  <sheetViews>
    <sheetView workbookViewId="0">
      <selection activeCell="I42" sqref="I42"/>
    </sheetView>
  </sheetViews>
  <sheetFormatPr defaultRowHeight="12.75" x14ac:dyDescent="0.2"/>
  <cols>
    <col min="1" max="1" width="9.140625" style="48"/>
    <col min="2" max="2" width="11.42578125" style="48" bestFit="1" customWidth="1"/>
    <col min="3" max="4" width="9.140625" style="48"/>
    <col min="5" max="5" width="12.140625" style="48" customWidth="1"/>
    <col min="6" max="6" width="10.7109375" style="48" customWidth="1"/>
    <col min="7" max="7" width="9.140625" style="48"/>
    <col min="8" max="8" width="11.7109375" style="48" bestFit="1" customWidth="1"/>
    <col min="9" max="23" width="9.140625" style="48"/>
    <col min="24" max="25" width="12.42578125" style="48" bestFit="1" customWidth="1"/>
    <col min="26" max="27" width="9.140625" style="48"/>
    <col min="28" max="30" width="12.42578125" style="48" bestFit="1" customWidth="1"/>
    <col min="31" max="257" width="9.140625" style="48"/>
    <col min="258" max="258" width="11.42578125" style="48" bestFit="1" customWidth="1"/>
    <col min="259" max="263" width="9.140625" style="48"/>
    <col min="264" max="264" width="11.7109375" style="48" bestFit="1" customWidth="1"/>
    <col min="265" max="279" width="9.140625" style="48"/>
    <col min="280" max="281" width="12.42578125" style="48" bestFit="1" customWidth="1"/>
    <col min="282" max="283" width="9.140625" style="48"/>
    <col min="284" max="286" width="12.42578125" style="48" bestFit="1" customWidth="1"/>
    <col min="287" max="513" width="9.140625" style="48"/>
    <col min="514" max="514" width="11.42578125" style="48" bestFit="1" customWidth="1"/>
    <col min="515" max="519" width="9.140625" style="48"/>
    <col min="520" max="520" width="11.7109375" style="48" bestFit="1" customWidth="1"/>
    <col min="521" max="535" width="9.140625" style="48"/>
    <col min="536" max="537" width="12.42578125" style="48" bestFit="1" customWidth="1"/>
    <col min="538" max="539" width="9.140625" style="48"/>
    <col min="540" max="542" width="12.42578125" style="48" bestFit="1" customWidth="1"/>
    <col min="543" max="769" width="9.140625" style="48"/>
    <col min="770" max="770" width="11.42578125" style="48" bestFit="1" customWidth="1"/>
    <col min="771" max="775" width="9.140625" style="48"/>
    <col min="776" max="776" width="11.7109375" style="48" bestFit="1" customWidth="1"/>
    <col min="777" max="791" width="9.140625" style="48"/>
    <col min="792" max="793" width="12.42578125" style="48" bestFit="1" customWidth="1"/>
    <col min="794" max="795" width="9.140625" style="48"/>
    <col min="796" max="798" width="12.42578125" style="48" bestFit="1" customWidth="1"/>
    <col min="799" max="1025" width="9.140625" style="48"/>
    <col min="1026" max="1026" width="11.42578125" style="48" bestFit="1" customWidth="1"/>
    <col min="1027" max="1031" width="9.140625" style="48"/>
    <col min="1032" max="1032" width="11.7109375" style="48" bestFit="1" customWidth="1"/>
    <col min="1033" max="1047" width="9.140625" style="48"/>
    <col min="1048" max="1049" width="12.42578125" style="48" bestFit="1" customWidth="1"/>
    <col min="1050" max="1051" width="9.140625" style="48"/>
    <col min="1052" max="1054" width="12.42578125" style="48" bestFit="1" customWidth="1"/>
    <col min="1055" max="1281" width="9.140625" style="48"/>
    <col min="1282" max="1282" width="11.42578125" style="48" bestFit="1" customWidth="1"/>
    <col min="1283" max="1287" width="9.140625" style="48"/>
    <col min="1288" max="1288" width="11.7109375" style="48" bestFit="1" customWidth="1"/>
    <col min="1289" max="1303" width="9.140625" style="48"/>
    <col min="1304" max="1305" width="12.42578125" style="48" bestFit="1" customWidth="1"/>
    <col min="1306" max="1307" width="9.140625" style="48"/>
    <col min="1308" max="1310" width="12.42578125" style="48" bestFit="1" customWidth="1"/>
    <col min="1311" max="1537" width="9.140625" style="48"/>
    <col min="1538" max="1538" width="11.42578125" style="48" bestFit="1" customWidth="1"/>
    <col min="1539" max="1543" width="9.140625" style="48"/>
    <col min="1544" max="1544" width="11.7109375" style="48" bestFit="1" customWidth="1"/>
    <col min="1545" max="1559" width="9.140625" style="48"/>
    <col min="1560" max="1561" width="12.42578125" style="48" bestFit="1" customWidth="1"/>
    <col min="1562" max="1563" width="9.140625" style="48"/>
    <col min="1564" max="1566" width="12.42578125" style="48" bestFit="1" customWidth="1"/>
    <col min="1567" max="1793" width="9.140625" style="48"/>
    <col min="1794" max="1794" width="11.42578125" style="48" bestFit="1" customWidth="1"/>
    <col min="1795" max="1799" width="9.140625" style="48"/>
    <col min="1800" max="1800" width="11.7109375" style="48" bestFit="1" customWidth="1"/>
    <col min="1801" max="1815" width="9.140625" style="48"/>
    <col min="1816" max="1817" width="12.42578125" style="48" bestFit="1" customWidth="1"/>
    <col min="1818" max="1819" width="9.140625" style="48"/>
    <col min="1820" max="1822" width="12.42578125" style="48" bestFit="1" customWidth="1"/>
    <col min="1823" max="2049" width="9.140625" style="48"/>
    <col min="2050" max="2050" width="11.42578125" style="48" bestFit="1" customWidth="1"/>
    <col min="2051" max="2055" width="9.140625" style="48"/>
    <col min="2056" max="2056" width="11.7109375" style="48" bestFit="1" customWidth="1"/>
    <col min="2057" max="2071" width="9.140625" style="48"/>
    <col min="2072" max="2073" width="12.42578125" style="48" bestFit="1" customWidth="1"/>
    <col min="2074" max="2075" width="9.140625" style="48"/>
    <col min="2076" max="2078" width="12.42578125" style="48" bestFit="1" customWidth="1"/>
    <col min="2079" max="2305" width="9.140625" style="48"/>
    <col min="2306" max="2306" width="11.42578125" style="48" bestFit="1" customWidth="1"/>
    <col min="2307" max="2311" width="9.140625" style="48"/>
    <col min="2312" max="2312" width="11.7109375" style="48" bestFit="1" customWidth="1"/>
    <col min="2313" max="2327" width="9.140625" style="48"/>
    <col min="2328" max="2329" width="12.42578125" style="48" bestFit="1" customWidth="1"/>
    <col min="2330" max="2331" width="9.140625" style="48"/>
    <col min="2332" max="2334" width="12.42578125" style="48" bestFit="1" customWidth="1"/>
    <col min="2335" max="2561" width="9.140625" style="48"/>
    <col min="2562" max="2562" width="11.42578125" style="48" bestFit="1" customWidth="1"/>
    <col min="2563" max="2567" width="9.140625" style="48"/>
    <col min="2568" max="2568" width="11.7109375" style="48" bestFit="1" customWidth="1"/>
    <col min="2569" max="2583" width="9.140625" style="48"/>
    <col min="2584" max="2585" width="12.42578125" style="48" bestFit="1" customWidth="1"/>
    <col min="2586" max="2587" width="9.140625" style="48"/>
    <col min="2588" max="2590" width="12.42578125" style="48" bestFit="1" customWidth="1"/>
    <col min="2591" max="2817" width="9.140625" style="48"/>
    <col min="2818" max="2818" width="11.42578125" style="48" bestFit="1" customWidth="1"/>
    <col min="2819" max="2823" width="9.140625" style="48"/>
    <col min="2824" max="2824" width="11.7109375" style="48" bestFit="1" customWidth="1"/>
    <col min="2825" max="2839" width="9.140625" style="48"/>
    <col min="2840" max="2841" width="12.42578125" style="48" bestFit="1" customWidth="1"/>
    <col min="2842" max="2843" width="9.140625" style="48"/>
    <col min="2844" max="2846" width="12.42578125" style="48" bestFit="1" customWidth="1"/>
    <col min="2847" max="3073" width="9.140625" style="48"/>
    <col min="3074" max="3074" width="11.42578125" style="48" bestFit="1" customWidth="1"/>
    <col min="3075" max="3079" width="9.140625" style="48"/>
    <col min="3080" max="3080" width="11.7109375" style="48" bestFit="1" customWidth="1"/>
    <col min="3081" max="3095" width="9.140625" style="48"/>
    <col min="3096" max="3097" width="12.42578125" style="48" bestFit="1" customWidth="1"/>
    <col min="3098" max="3099" width="9.140625" style="48"/>
    <col min="3100" max="3102" width="12.42578125" style="48" bestFit="1" customWidth="1"/>
    <col min="3103" max="3329" width="9.140625" style="48"/>
    <col min="3330" max="3330" width="11.42578125" style="48" bestFit="1" customWidth="1"/>
    <col min="3331" max="3335" width="9.140625" style="48"/>
    <col min="3336" max="3336" width="11.7109375" style="48" bestFit="1" customWidth="1"/>
    <col min="3337" max="3351" width="9.140625" style="48"/>
    <col min="3352" max="3353" width="12.42578125" style="48" bestFit="1" customWidth="1"/>
    <col min="3354" max="3355" width="9.140625" style="48"/>
    <col min="3356" max="3358" width="12.42578125" style="48" bestFit="1" customWidth="1"/>
    <col min="3359" max="3585" width="9.140625" style="48"/>
    <col min="3586" max="3586" width="11.42578125" style="48" bestFit="1" customWidth="1"/>
    <col min="3587" max="3591" width="9.140625" style="48"/>
    <col min="3592" max="3592" width="11.7109375" style="48" bestFit="1" customWidth="1"/>
    <col min="3593" max="3607" width="9.140625" style="48"/>
    <col min="3608" max="3609" width="12.42578125" style="48" bestFit="1" customWidth="1"/>
    <col min="3610" max="3611" width="9.140625" style="48"/>
    <col min="3612" max="3614" width="12.42578125" style="48" bestFit="1" customWidth="1"/>
    <col min="3615" max="3841" width="9.140625" style="48"/>
    <col min="3842" max="3842" width="11.42578125" style="48" bestFit="1" customWidth="1"/>
    <col min="3843" max="3847" width="9.140625" style="48"/>
    <col min="3848" max="3848" width="11.7109375" style="48" bestFit="1" customWidth="1"/>
    <col min="3849" max="3863" width="9.140625" style="48"/>
    <col min="3864" max="3865" width="12.42578125" style="48" bestFit="1" customWidth="1"/>
    <col min="3866" max="3867" width="9.140625" style="48"/>
    <col min="3868" max="3870" width="12.42578125" style="48" bestFit="1" customWidth="1"/>
    <col min="3871" max="4097" width="9.140625" style="48"/>
    <col min="4098" max="4098" width="11.42578125" style="48" bestFit="1" customWidth="1"/>
    <col min="4099" max="4103" width="9.140625" style="48"/>
    <col min="4104" max="4104" width="11.7109375" style="48" bestFit="1" customWidth="1"/>
    <col min="4105" max="4119" width="9.140625" style="48"/>
    <col min="4120" max="4121" width="12.42578125" style="48" bestFit="1" customWidth="1"/>
    <col min="4122" max="4123" width="9.140625" style="48"/>
    <col min="4124" max="4126" width="12.42578125" style="48" bestFit="1" customWidth="1"/>
    <col min="4127" max="4353" width="9.140625" style="48"/>
    <col min="4354" max="4354" width="11.42578125" style="48" bestFit="1" customWidth="1"/>
    <col min="4355" max="4359" width="9.140625" style="48"/>
    <col min="4360" max="4360" width="11.7109375" style="48" bestFit="1" customWidth="1"/>
    <col min="4361" max="4375" width="9.140625" style="48"/>
    <col min="4376" max="4377" width="12.42578125" style="48" bestFit="1" customWidth="1"/>
    <col min="4378" max="4379" width="9.140625" style="48"/>
    <col min="4380" max="4382" width="12.42578125" style="48" bestFit="1" customWidth="1"/>
    <col min="4383" max="4609" width="9.140625" style="48"/>
    <col min="4610" max="4610" width="11.42578125" style="48" bestFit="1" customWidth="1"/>
    <col min="4611" max="4615" width="9.140625" style="48"/>
    <col min="4616" max="4616" width="11.7109375" style="48" bestFit="1" customWidth="1"/>
    <col min="4617" max="4631" width="9.140625" style="48"/>
    <col min="4632" max="4633" width="12.42578125" style="48" bestFit="1" customWidth="1"/>
    <col min="4634" max="4635" width="9.140625" style="48"/>
    <col min="4636" max="4638" width="12.42578125" style="48" bestFit="1" customWidth="1"/>
    <col min="4639" max="4865" width="9.140625" style="48"/>
    <col min="4866" max="4866" width="11.42578125" style="48" bestFit="1" customWidth="1"/>
    <col min="4867" max="4871" width="9.140625" style="48"/>
    <col min="4872" max="4872" width="11.7109375" style="48" bestFit="1" customWidth="1"/>
    <col min="4873" max="4887" width="9.140625" style="48"/>
    <col min="4888" max="4889" width="12.42578125" style="48" bestFit="1" customWidth="1"/>
    <col min="4890" max="4891" width="9.140625" style="48"/>
    <col min="4892" max="4894" width="12.42578125" style="48" bestFit="1" customWidth="1"/>
    <col min="4895" max="5121" width="9.140625" style="48"/>
    <col min="5122" max="5122" width="11.42578125" style="48" bestFit="1" customWidth="1"/>
    <col min="5123" max="5127" width="9.140625" style="48"/>
    <col min="5128" max="5128" width="11.7109375" style="48" bestFit="1" customWidth="1"/>
    <col min="5129" max="5143" width="9.140625" style="48"/>
    <col min="5144" max="5145" width="12.42578125" style="48" bestFit="1" customWidth="1"/>
    <col min="5146" max="5147" width="9.140625" style="48"/>
    <col min="5148" max="5150" width="12.42578125" style="48" bestFit="1" customWidth="1"/>
    <col min="5151" max="5377" width="9.140625" style="48"/>
    <col min="5378" max="5378" width="11.42578125" style="48" bestFit="1" customWidth="1"/>
    <col min="5379" max="5383" width="9.140625" style="48"/>
    <col min="5384" max="5384" width="11.7109375" style="48" bestFit="1" customWidth="1"/>
    <col min="5385" max="5399" width="9.140625" style="48"/>
    <col min="5400" max="5401" width="12.42578125" style="48" bestFit="1" customWidth="1"/>
    <col min="5402" max="5403" width="9.140625" style="48"/>
    <col min="5404" max="5406" width="12.42578125" style="48" bestFit="1" customWidth="1"/>
    <col min="5407" max="5633" width="9.140625" style="48"/>
    <col min="5634" max="5634" width="11.42578125" style="48" bestFit="1" customWidth="1"/>
    <col min="5635" max="5639" width="9.140625" style="48"/>
    <col min="5640" max="5640" width="11.7109375" style="48" bestFit="1" customWidth="1"/>
    <col min="5641" max="5655" width="9.140625" style="48"/>
    <col min="5656" max="5657" width="12.42578125" style="48" bestFit="1" customWidth="1"/>
    <col min="5658" max="5659" width="9.140625" style="48"/>
    <col min="5660" max="5662" width="12.42578125" style="48" bestFit="1" customWidth="1"/>
    <col min="5663" max="5889" width="9.140625" style="48"/>
    <col min="5890" max="5890" width="11.42578125" style="48" bestFit="1" customWidth="1"/>
    <col min="5891" max="5895" width="9.140625" style="48"/>
    <col min="5896" max="5896" width="11.7109375" style="48" bestFit="1" customWidth="1"/>
    <col min="5897" max="5911" width="9.140625" style="48"/>
    <col min="5912" max="5913" width="12.42578125" style="48" bestFit="1" customWidth="1"/>
    <col min="5914" max="5915" width="9.140625" style="48"/>
    <col min="5916" max="5918" width="12.42578125" style="48" bestFit="1" customWidth="1"/>
    <col min="5919" max="6145" width="9.140625" style="48"/>
    <col min="6146" max="6146" width="11.42578125" style="48" bestFit="1" customWidth="1"/>
    <col min="6147" max="6151" width="9.140625" style="48"/>
    <col min="6152" max="6152" width="11.7109375" style="48" bestFit="1" customWidth="1"/>
    <col min="6153" max="6167" width="9.140625" style="48"/>
    <col min="6168" max="6169" width="12.42578125" style="48" bestFit="1" customWidth="1"/>
    <col min="6170" max="6171" width="9.140625" style="48"/>
    <col min="6172" max="6174" width="12.42578125" style="48" bestFit="1" customWidth="1"/>
    <col min="6175" max="6401" width="9.140625" style="48"/>
    <col min="6402" max="6402" width="11.42578125" style="48" bestFit="1" customWidth="1"/>
    <col min="6403" max="6407" width="9.140625" style="48"/>
    <col min="6408" max="6408" width="11.7109375" style="48" bestFit="1" customWidth="1"/>
    <col min="6409" max="6423" width="9.140625" style="48"/>
    <col min="6424" max="6425" width="12.42578125" style="48" bestFit="1" customWidth="1"/>
    <col min="6426" max="6427" width="9.140625" style="48"/>
    <col min="6428" max="6430" width="12.42578125" style="48" bestFit="1" customWidth="1"/>
    <col min="6431" max="6657" width="9.140625" style="48"/>
    <col min="6658" max="6658" width="11.42578125" style="48" bestFit="1" customWidth="1"/>
    <col min="6659" max="6663" width="9.140625" style="48"/>
    <col min="6664" max="6664" width="11.7109375" style="48" bestFit="1" customWidth="1"/>
    <col min="6665" max="6679" width="9.140625" style="48"/>
    <col min="6680" max="6681" width="12.42578125" style="48" bestFit="1" customWidth="1"/>
    <col min="6682" max="6683" width="9.140625" style="48"/>
    <col min="6684" max="6686" width="12.42578125" style="48" bestFit="1" customWidth="1"/>
    <col min="6687" max="6913" width="9.140625" style="48"/>
    <col min="6914" max="6914" width="11.42578125" style="48" bestFit="1" customWidth="1"/>
    <col min="6915" max="6919" width="9.140625" style="48"/>
    <col min="6920" max="6920" width="11.7109375" style="48" bestFit="1" customWidth="1"/>
    <col min="6921" max="6935" width="9.140625" style="48"/>
    <col min="6936" max="6937" width="12.42578125" style="48" bestFit="1" customWidth="1"/>
    <col min="6938" max="6939" width="9.140625" style="48"/>
    <col min="6940" max="6942" width="12.42578125" style="48" bestFit="1" customWidth="1"/>
    <col min="6943" max="7169" width="9.140625" style="48"/>
    <col min="7170" max="7170" width="11.42578125" style="48" bestFit="1" customWidth="1"/>
    <col min="7171" max="7175" width="9.140625" style="48"/>
    <col min="7176" max="7176" width="11.7109375" style="48" bestFit="1" customWidth="1"/>
    <col min="7177" max="7191" width="9.140625" style="48"/>
    <col min="7192" max="7193" width="12.42578125" style="48" bestFit="1" customWidth="1"/>
    <col min="7194" max="7195" width="9.140625" style="48"/>
    <col min="7196" max="7198" width="12.42578125" style="48" bestFit="1" customWidth="1"/>
    <col min="7199" max="7425" width="9.140625" style="48"/>
    <col min="7426" max="7426" width="11.42578125" style="48" bestFit="1" customWidth="1"/>
    <col min="7427" max="7431" width="9.140625" style="48"/>
    <col min="7432" max="7432" width="11.7109375" style="48" bestFit="1" customWidth="1"/>
    <col min="7433" max="7447" width="9.140625" style="48"/>
    <col min="7448" max="7449" width="12.42578125" style="48" bestFit="1" customWidth="1"/>
    <col min="7450" max="7451" width="9.140625" style="48"/>
    <col min="7452" max="7454" width="12.42578125" style="48" bestFit="1" customWidth="1"/>
    <col min="7455" max="7681" width="9.140625" style="48"/>
    <col min="7682" max="7682" width="11.42578125" style="48" bestFit="1" customWidth="1"/>
    <col min="7683" max="7687" width="9.140625" style="48"/>
    <col min="7688" max="7688" width="11.7109375" style="48" bestFit="1" customWidth="1"/>
    <col min="7689" max="7703" width="9.140625" style="48"/>
    <col min="7704" max="7705" width="12.42578125" style="48" bestFit="1" customWidth="1"/>
    <col min="7706" max="7707" width="9.140625" style="48"/>
    <col min="7708" max="7710" width="12.42578125" style="48" bestFit="1" customWidth="1"/>
    <col min="7711" max="7937" width="9.140625" style="48"/>
    <col min="7938" max="7938" width="11.42578125" style="48" bestFit="1" customWidth="1"/>
    <col min="7939" max="7943" width="9.140625" style="48"/>
    <col min="7944" max="7944" width="11.7109375" style="48" bestFit="1" customWidth="1"/>
    <col min="7945" max="7959" width="9.140625" style="48"/>
    <col min="7960" max="7961" width="12.42578125" style="48" bestFit="1" customWidth="1"/>
    <col min="7962" max="7963" width="9.140625" style="48"/>
    <col min="7964" max="7966" width="12.42578125" style="48" bestFit="1" customWidth="1"/>
    <col min="7967" max="8193" width="9.140625" style="48"/>
    <col min="8194" max="8194" width="11.42578125" style="48" bestFit="1" customWidth="1"/>
    <col min="8195" max="8199" width="9.140625" style="48"/>
    <col min="8200" max="8200" width="11.7109375" style="48" bestFit="1" customWidth="1"/>
    <col min="8201" max="8215" width="9.140625" style="48"/>
    <col min="8216" max="8217" width="12.42578125" style="48" bestFit="1" customWidth="1"/>
    <col min="8218" max="8219" width="9.140625" style="48"/>
    <col min="8220" max="8222" width="12.42578125" style="48" bestFit="1" customWidth="1"/>
    <col min="8223" max="8449" width="9.140625" style="48"/>
    <col min="8450" max="8450" width="11.42578125" style="48" bestFit="1" customWidth="1"/>
    <col min="8451" max="8455" width="9.140625" style="48"/>
    <col min="8456" max="8456" width="11.7109375" style="48" bestFit="1" customWidth="1"/>
    <col min="8457" max="8471" width="9.140625" style="48"/>
    <col min="8472" max="8473" width="12.42578125" style="48" bestFit="1" customWidth="1"/>
    <col min="8474" max="8475" width="9.140625" style="48"/>
    <col min="8476" max="8478" width="12.42578125" style="48" bestFit="1" customWidth="1"/>
    <col min="8479" max="8705" width="9.140625" style="48"/>
    <col min="8706" max="8706" width="11.42578125" style="48" bestFit="1" customWidth="1"/>
    <col min="8707" max="8711" width="9.140625" style="48"/>
    <col min="8712" max="8712" width="11.7109375" style="48" bestFit="1" customWidth="1"/>
    <col min="8713" max="8727" width="9.140625" style="48"/>
    <col min="8728" max="8729" width="12.42578125" style="48" bestFit="1" customWidth="1"/>
    <col min="8730" max="8731" width="9.140625" style="48"/>
    <col min="8732" max="8734" width="12.42578125" style="48" bestFit="1" customWidth="1"/>
    <col min="8735" max="8961" width="9.140625" style="48"/>
    <col min="8962" max="8962" width="11.42578125" style="48" bestFit="1" customWidth="1"/>
    <col min="8963" max="8967" width="9.140625" style="48"/>
    <col min="8968" max="8968" width="11.7109375" style="48" bestFit="1" customWidth="1"/>
    <col min="8969" max="8983" width="9.140625" style="48"/>
    <col min="8984" max="8985" width="12.42578125" style="48" bestFit="1" customWidth="1"/>
    <col min="8986" max="8987" width="9.140625" style="48"/>
    <col min="8988" max="8990" width="12.42578125" style="48" bestFit="1" customWidth="1"/>
    <col min="8991" max="9217" width="9.140625" style="48"/>
    <col min="9218" max="9218" width="11.42578125" style="48" bestFit="1" customWidth="1"/>
    <col min="9219" max="9223" width="9.140625" style="48"/>
    <col min="9224" max="9224" width="11.7109375" style="48" bestFit="1" customWidth="1"/>
    <col min="9225" max="9239" width="9.140625" style="48"/>
    <col min="9240" max="9241" width="12.42578125" style="48" bestFit="1" customWidth="1"/>
    <col min="9242" max="9243" width="9.140625" style="48"/>
    <col min="9244" max="9246" width="12.42578125" style="48" bestFit="1" customWidth="1"/>
    <col min="9247" max="9473" width="9.140625" style="48"/>
    <col min="9474" max="9474" width="11.42578125" style="48" bestFit="1" customWidth="1"/>
    <col min="9475" max="9479" width="9.140625" style="48"/>
    <col min="9480" max="9480" width="11.7109375" style="48" bestFit="1" customWidth="1"/>
    <col min="9481" max="9495" width="9.140625" style="48"/>
    <col min="9496" max="9497" width="12.42578125" style="48" bestFit="1" customWidth="1"/>
    <col min="9498" max="9499" width="9.140625" style="48"/>
    <col min="9500" max="9502" width="12.42578125" style="48" bestFit="1" customWidth="1"/>
    <col min="9503" max="9729" width="9.140625" style="48"/>
    <col min="9730" max="9730" width="11.42578125" style="48" bestFit="1" customWidth="1"/>
    <col min="9731" max="9735" width="9.140625" style="48"/>
    <col min="9736" max="9736" width="11.7109375" style="48" bestFit="1" customWidth="1"/>
    <col min="9737" max="9751" width="9.140625" style="48"/>
    <col min="9752" max="9753" width="12.42578125" style="48" bestFit="1" customWidth="1"/>
    <col min="9754" max="9755" width="9.140625" style="48"/>
    <col min="9756" max="9758" width="12.42578125" style="48" bestFit="1" customWidth="1"/>
    <col min="9759" max="9985" width="9.140625" style="48"/>
    <col min="9986" max="9986" width="11.42578125" style="48" bestFit="1" customWidth="1"/>
    <col min="9987" max="9991" width="9.140625" style="48"/>
    <col min="9992" max="9992" width="11.7109375" style="48" bestFit="1" customWidth="1"/>
    <col min="9993" max="10007" width="9.140625" style="48"/>
    <col min="10008" max="10009" width="12.42578125" style="48" bestFit="1" customWidth="1"/>
    <col min="10010" max="10011" width="9.140625" style="48"/>
    <col min="10012" max="10014" width="12.42578125" style="48" bestFit="1" customWidth="1"/>
    <col min="10015" max="10241" width="9.140625" style="48"/>
    <col min="10242" max="10242" width="11.42578125" style="48" bestFit="1" customWidth="1"/>
    <col min="10243" max="10247" width="9.140625" style="48"/>
    <col min="10248" max="10248" width="11.7109375" style="48" bestFit="1" customWidth="1"/>
    <col min="10249" max="10263" width="9.140625" style="48"/>
    <col min="10264" max="10265" width="12.42578125" style="48" bestFit="1" customWidth="1"/>
    <col min="10266" max="10267" width="9.140625" style="48"/>
    <col min="10268" max="10270" width="12.42578125" style="48" bestFit="1" customWidth="1"/>
    <col min="10271" max="10497" width="9.140625" style="48"/>
    <col min="10498" max="10498" width="11.42578125" style="48" bestFit="1" customWidth="1"/>
    <col min="10499" max="10503" width="9.140625" style="48"/>
    <col min="10504" max="10504" width="11.7109375" style="48" bestFit="1" customWidth="1"/>
    <col min="10505" max="10519" width="9.140625" style="48"/>
    <col min="10520" max="10521" width="12.42578125" style="48" bestFit="1" customWidth="1"/>
    <col min="10522" max="10523" width="9.140625" style="48"/>
    <col min="10524" max="10526" width="12.42578125" style="48" bestFit="1" customWidth="1"/>
    <col min="10527" max="10753" width="9.140625" style="48"/>
    <col min="10754" max="10754" width="11.42578125" style="48" bestFit="1" customWidth="1"/>
    <col min="10755" max="10759" width="9.140625" style="48"/>
    <col min="10760" max="10760" width="11.7109375" style="48" bestFit="1" customWidth="1"/>
    <col min="10761" max="10775" width="9.140625" style="48"/>
    <col min="10776" max="10777" width="12.42578125" style="48" bestFit="1" customWidth="1"/>
    <col min="10778" max="10779" width="9.140625" style="48"/>
    <col min="10780" max="10782" width="12.42578125" style="48" bestFit="1" customWidth="1"/>
    <col min="10783" max="11009" width="9.140625" style="48"/>
    <col min="11010" max="11010" width="11.42578125" style="48" bestFit="1" customWidth="1"/>
    <col min="11011" max="11015" width="9.140625" style="48"/>
    <col min="11016" max="11016" width="11.7109375" style="48" bestFit="1" customWidth="1"/>
    <col min="11017" max="11031" width="9.140625" style="48"/>
    <col min="11032" max="11033" width="12.42578125" style="48" bestFit="1" customWidth="1"/>
    <col min="11034" max="11035" width="9.140625" style="48"/>
    <col min="11036" max="11038" width="12.42578125" style="48" bestFit="1" customWidth="1"/>
    <col min="11039" max="11265" width="9.140625" style="48"/>
    <col min="11266" max="11266" width="11.42578125" style="48" bestFit="1" customWidth="1"/>
    <col min="11267" max="11271" width="9.140625" style="48"/>
    <col min="11272" max="11272" width="11.7109375" style="48" bestFit="1" customWidth="1"/>
    <col min="11273" max="11287" width="9.140625" style="48"/>
    <col min="11288" max="11289" width="12.42578125" style="48" bestFit="1" customWidth="1"/>
    <col min="11290" max="11291" width="9.140625" style="48"/>
    <col min="11292" max="11294" width="12.42578125" style="48" bestFit="1" customWidth="1"/>
    <col min="11295" max="11521" width="9.140625" style="48"/>
    <col min="11522" max="11522" width="11.42578125" style="48" bestFit="1" customWidth="1"/>
    <col min="11523" max="11527" width="9.140625" style="48"/>
    <col min="11528" max="11528" width="11.7109375" style="48" bestFit="1" customWidth="1"/>
    <col min="11529" max="11543" width="9.140625" style="48"/>
    <col min="11544" max="11545" width="12.42578125" style="48" bestFit="1" customWidth="1"/>
    <col min="11546" max="11547" width="9.140625" style="48"/>
    <col min="11548" max="11550" width="12.42578125" style="48" bestFit="1" customWidth="1"/>
    <col min="11551" max="11777" width="9.140625" style="48"/>
    <col min="11778" max="11778" width="11.42578125" style="48" bestFit="1" customWidth="1"/>
    <col min="11779" max="11783" width="9.140625" style="48"/>
    <col min="11784" max="11784" width="11.7109375" style="48" bestFit="1" customWidth="1"/>
    <col min="11785" max="11799" width="9.140625" style="48"/>
    <col min="11800" max="11801" width="12.42578125" style="48" bestFit="1" customWidth="1"/>
    <col min="11802" max="11803" width="9.140625" style="48"/>
    <col min="11804" max="11806" width="12.42578125" style="48" bestFit="1" customWidth="1"/>
    <col min="11807" max="12033" width="9.140625" style="48"/>
    <col min="12034" max="12034" width="11.42578125" style="48" bestFit="1" customWidth="1"/>
    <col min="12035" max="12039" width="9.140625" style="48"/>
    <col min="12040" max="12040" width="11.7109375" style="48" bestFit="1" customWidth="1"/>
    <col min="12041" max="12055" width="9.140625" style="48"/>
    <col min="12056" max="12057" width="12.42578125" style="48" bestFit="1" customWidth="1"/>
    <col min="12058" max="12059" width="9.140625" style="48"/>
    <col min="12060" max="12062" width="12.42578125" style="48" bestFit="1" customWidth="1"/>
    <col min="12063" max="12289" width="9.140625" style="48"/>
    <col min="12290" max="12290" width="11.42578125" style="48" bestFit="1" customWidth="1"/>
    <col min="12291" max="12295" width="9.140625" style="48"/>
    <col min="12296" max="12296" width="11.7109375" style="48" bestFit="1" customWidth="1"/>
    <col min="12297" max="12311" width="9.140625" style="48"/>
    <col min="12312" max="12313" width="12.42578125" style="48" bestFit="1" customWidth="1"/>
    <col min="12314" max="12315" width="9.140625" style="48"/>
    <col min="12316" max="12318" width="12.42578125" style="48" bestFit="1" customWidth="1"/>
    <col min="12319" max="12545" width="9.140625" style="48"/>
    <col min="12546" max="12546" width="11.42578125" style="48" bestFit="1" customWidth="1"/>
    <col min="12547" max="12551" width="9.140625" style="48"/>
    <col min="12552" max="12552" width="11.7109375" style="48" bestFit="1" customWidth="1"/>
    <col min="12553" max="12567" width="9.140625" style="48"/>
    <col min="12568" max="12569" width="12.42578125" style="48" bestFit="1" customWidth="1"/>
    <col min="12570" max="12571" width="9.140625" style="48"/>
    <col min="12572" max="12574" width="12.42578125" style="48" bestFit="1" customWidth="1"/>
    <col min="12575" max="12801" width="9.140625" style="48"/>
    <col min="12802" max="12802" width="11.42578125" style="48" bestFit="1" customWidth="1"/>
    <col min="12803" max="12807" width="9.140625" style="48"/>
    <col min="12808" max="12808" width="11.7109375" style="48" bestFit="1" customWidth="1"/>
    <col min="12809" max="12823" width="9.140625" style="48"/>
    <col min="12824" max="12825" width="12.42578125" style="48" bestFit="1" customWidth="1"/>
    <col min="12826" max="12827" width="9.140625" style="48"/>
    <col min="12828" max="12830" width="12.42578125" style="48" bestFit="1" customWidth="1"/>
    <col min="12831" max="13057" width="9.140625" style="48"/>
    <col min="13058" max="13058" width="11.42578125" style="48" bestFit="1" customWidth="1"/>
    <col min="13059" max="13063" width="9.140625" style="48"/>
    <col min="13064" max="13064" width="11.7109375" style="48" bestFit="1" customWidth="1"/>
    <col min="13065" max="13079" width="9.140625" style="48"/>
    <col min="13080" max="13081" width="12.42578125" style="48" bestFit="1" customWidth="1"/>
    <col min="13082" max="13083" width="9.140625" style="48"/>
    <col min="13084" max="13086" width="12.42578125" style="48" bestFit="1" customWidth="1"/>
    <col min="13087" max="13313" width="9.140625" style="48"/>
    <col min="13314" max="13314" width="11.42578125" style="48" bestFit="1" customWidth="1"/>
    <col min="13315" max="13319" width="9.140625" style="48"/>
    <col min="13320" max="13320" width="11.7109375" style="48" bestFit="1" customWidth="1"/>
    <col min="13321" max="13335" width="9.140625" style="48"/>
    <col min="13336" max="13337" width="12.42578125" style="48" bestFit="1" customWidth="1"/>
    <col min="13338" max="13339" width="9.140625" style="48"/>
    <col min="13340" max="13342" width="12.42578125" style="48" bestFit="1" customWidth="1"/>
    <col min="13343" max="13569" width="9.140625" style="48"/>
    <col min="13570" max="13570" width="11.42578125" style="48" bestFit="1" customWidth="1"/>
    <col min="13571" max="13575" width="9.140625" style="48"/>
    <col min="13576" max="13576" width="11.7109375" style="48" bestFit="1" customWidth="1"/>
    <col min="13577" max="13591" width="9.140625" style="48"/>
    <col min="13592" max="13593" width="12.42578125" style="48" bestFit="1" customWidth="1"/>
    <col min="13594" max="13595" width="9.140625" style="48"/>
    <col min="13596" max="13598" width="12.42578125" style="48" bestFit="1" customWidth="1"/>
    <col min="13599" max="13825" width="9.140625" style="48"/>
    <col min="13826" max="13826" width="11.42578125" style="48" bestFit="1" customWidth="1"/>
    <col min="13827" max="13831" width="9.140625" style="48"/>
    <col min="13832" max="13832" width="11.7109375" style="48" bestFit="1" customWidth="1"/>
    <col min="13833" max="13847" width="9.140625" style="48"/>
    <col min="13848" max="13849" width="12.42578125" style="48" bestFit="1" customWidth="1"/>
    <col min="13850" max="13851" width="9.140625" style="48"/>
    <col min="13852" max="13854" width="12.42578125" style="48" bestFit="1" customWidth="1"/>
    <col min="13855" max="14081" width="9.140625" style="48"/>
    <col min="14082" max="14082" width="11.42578125" style="48" bestFit="1" customWidth="1"/>
    <col min="14083" max="14087" width="9.140625" style="48"/>
    <col min="14088" max="14088" width="11.7109375" style="48" bestFit="1" customWidth="1"/>
    <col min="14089" max="14103" width="9.140625" style="48"/>
    <col min="14104" max="14105" width="12.42578125" style="48" bestFit="1" customWidth="1"/>
    <col min="14106" max="14107" width="9.140625" style="48"/>
    <col min="14108" max="14110" width="12.42578125" style="48" bestFit="1" customWidth="1"/>
    <col min="14111" max="14337" width="9.140625" style="48"/>
    <col min="14338" max="14338" width="11.42578125" style="48" bestFit="1" customWidth="1"/>
    <col min="14339" max="14343" width="9.140625" style="48"/>
    <col min="14344" max="14344" width="11.7109375" style="48" bestFit="1" customWidth="1"/>
    <col min="14345" max="14359" width="9.140625" style="48"/>
    <col min="14360" max="14361" width="12.42578125" style="48" bestFit="1" customWidth="1"/>
    <col min="14362" max="14363" width="9.140625" style="48"/>
    <col min="14364" max="14366" width="12.42578125" style="48" bestFit="1" customWidth="1"/>
    <col min="14367" max="14593" width="9.140625" style="48"/>
    <col min="14594" max="14594" width="11.42578125" style="48" bestFit="1" customWidth="1"/>
    <col min="14595" max="14599" width="9.140625" style="48"/>
    <col min="14600" max="14600" width="11.7109375" style="48" bestFit="1" customWidth="1"/>
    <col min="14601" max="14615" width="9.140625" style="48"/>
    <col min="14616" max="14617" width="12.42578125" style="48" bestFit="1" customWidth="1"/>
    <col min="14618" max="14619" width="9.140625" style="48"/>
    <col min="14620" max="14622" width="12.42578125" style="48" bestFit="1" customWidth="1"/>
    <col min="14623" max="14849" width="9.140625" style="48"/>
    <col min="14850" max="14850" width="11.42578125" style="48" bestFit="1" customWidth="1"/>
    <col min="14851" max="14855" width="9.140625" style="48"/>
    <col min="14856" max="14856" width="11.7109375" style="48" bestFit="1" customWidth="1"/>
    <col min="14857" max="14871" width="9.140625" style="48"/>
    <col min="14872" max="14873" width="12.42578125" style="48" bestFit="1" customWidth="1"/>
    <col min="14874" max="14875" width="9.140625" style="48"/>
    <col min="14876" max="14878" width="12.42578125" style="48" bestFit="1" customWidth="1"/>
    <col min="14879" max="15105" width="9.140625" style="48"/>
    <col min="15106" max="15106" width="11.42578125" style="48" bestFit="1" customWidth="1"/>
    <col min="15107" max="15111" width="9.140625" style="48"/>
    <col min="15112" max="15112" width="11.7109375" style="48" bestFit="1" customWidth="1"/>
    <col min="15113" max="15127" width="9.140625" style="48"/>
    <col min="15128" max="15129" width="12.42578125" style="48" bestFit="1" customWidth="1"/>
    <col min="15130" max="15131" width="9.140625" style="48"/>
    <col min="15132" max="15134" width="12.42578125" style="48" bestFit="1" customWidth="1"/>
    <col min="15135" max="15361" width="9.140625" style="48"/>
    <col min="15362" max="15362" width="11.42578125" style="48" bestFit="1" customWidth="1"/>
    <col min="15363" max="15367" width="9.140625" style="48"/>
    <col min="15368" max="15368" width="11.7109375" style="48" bestFit="1" customWidth="1"/>
    <col min="15369" max="15383" width="9.140625" style="48"/>
    <col min="15384" max="15385" width="12.42578125" style="48" bestFit="1" customWidth="1"/>
    <col min="15386" max="15387" width="9.140625" style="48"/>
    <col min="15388" max="15390" width="12.42578125" style="48" bestFit="1" customWidth="1"/>
    <col min="15391" max="15617" width="9.140625" style="48"/>
    <col min="15618" max="15618" width="11.42578125" style="48" bestFit="1" customWidth="1"/>
    <col min="15619" max="15623" width="9.140625" style="48"/>
    <col min="15624" max="15624" width="11.7109375" style="48" bestFit="1" customWidth="1"/>
    <col min="15625" max="15639" width="9.140625" style="48"/>
    <col min="15640" max="15641" width="12.42578125" style="48" bestFit="1" customWidth="1"/>
    <col min="15642" max="15643" width="9.140625" style="48"/>
    <col min="15644" max="15646" width="12.42578125" style="48" bestFit="1" customWidth="1"/>
    <col min="15647" max="15873" width="9.140625" style="48"/>
    <col min="15874" max="15874" width="11.42578125" style="48" bestFit="1" customWidth="1"/>
    <col min="15875" max="15879" width="9.140625" style="48"/>
    <col min="15880" max="15880" width="11.7109375" style="48" bestFit="1" customWidth="1"/>
    <col min="15881" max="15895" width="9.140625" style="48"/>
    <col min="15896" max="15897" width="12.42578125" style="48" bestFit="1" customWidth="1"/>
    <col min="15898" max="15899" width="9.140625" style="48"/>
    <col min="15900" max="15902" width="12.42578125" style="48" bestFit="1" customWidth="1"/>
    <col min="15903" max="16129" width="9.140625" style="48"/>
    <col min="16130" max="16130" width="11.42578125" style="48" bestFit="1" customWidth="1"/>
    <col min="16131" max="16135" width="9.140625" style="48"/>
    <col min="16136" max="16136" width="11.7109375" style="48" bestFit="1" customWidth="1"/>
    <col min="16137" max="16151" width="9.140625" style="48"/>
    <col min="16152" max="16153" width="12.42578125" style="48" bestFit="1" customWidth="1"/>
    <col min="16154" max="16155" width="9.140625" style="48"/>
    <col min="16156" max="16158" width="12.42578125" style="48" bestFit="1" customWidth="1"/>
    <col min="16159" max="16384" width="9.140625" style="48"/>
  </cols>
  <sheetData>
    <row r="1" spans="3:28" ht="25.5" x14ac:dyDescent="0.2">
      <c r="C1" s="46" t="s">
        <v>71</v>
      </c>
      <c r="D1" s="46" t="s">
        <v>72</v>
      </c>
      <c r="E1" s="47" t="s">
        <v>36</v>
      </c>
      <c r="F1" s="47" t="s">
        <v>73</v>
      </c>
      <c r="G1" s="46" t="s">
        <v>74</v>
      </c>
      <c r="H1" s="46" t="s">
        <v>75</v>
      </c>
      <c r="V1" s="48">
        <v>84</v>
      </c>
      <c r="W1" s="48">
        <f>NORMDIST(V1,$C$2,'Rys 10.12'!$E$2/SQRT('Rys 10.12'!$F$2),FALSE)</f>
        <v>1.1567243580478612E-8</v>
      </c>
      <c r="X1" s="48">
        <f>NORMDIST(V1,$D$2,'Rys 10.12'!$E$2/SQRT('Rys 10.12'!$F$2),FALSE)</f>
        <v>1.1879855812953967E-12</v>
      </c>
      <c r="Y1" s="48" t="e">
        <f>IF(OR(AND($H$2=2,AB1&lt;=$G$2/$H$2),AB1&gt;=1-$G$2/$H$2),W1,#N/A)</f>
        <v>#N/A</v>
      </c>
      <c r="Z1" s="48">
        <f>IF(X1=MAX($W$1:$W$141),X1,0)</f>
        <v>0</v>
      </c>
      <c r="AA1" s="48">
        <v>5</v>
      </c>
      <c r="AB1" s="48">
        <f>NORMDIST('Rys 10.12'!V1,'Rys 10.12'!$C$2,'Rys 10.12'!$E$2/SQRT('Rys 10.12'!$F$2),TRUE)</f>
        <v>5.5082885485197013E-9</v>
      </c>
    </row>
    <row r="2" spans="3:28" ht="18.75" x14ac:dyDescent="0.35">
      <c r="C2" s="49">
        <v>100</v>
      </c>
      <c r="D2" s="50">
        <v>104</v>
      </c>
      <c r="E2" s="50">
        <v>14</v>
      </c>
      <c r="F2" s="50">
        <v>25</v>
      </c>
      <c r="G2" s="50">
        <f>AA1/100</f>
        <v>0.05</v>
      </c>
      <c r="H2" s="51">
        <v>1</v>
      </c>
      <c r="I2" s="52" t="s">
        <v>5</v>
      </c>
      <c r="V2" s="48">
        <v>84.25</v>
      </c>
      <c r="W2" s="48">
        <f>NORMDIST(V2,$C$2,'Rys 10.12'!$E$2/SQRT('Rys 10.12'!$F$2),FALSE)</f>
        <v>1.9190116609175537E-8</v>
      </c>
      <c r="X2" s="48">
        <f>NORMDIST(V2,$D$2,'Rys 10.12'!$E$2/SQRT('Rys 10.12'!$F$2),FALSE)</f>
        <v>2.2389974899626348E-12</v>
      </c>
      <c r="Y2" s="48" t="e">
        <f t="shared" ref="Y2:Y65" si="0">IF(OR(AND($H$2=2,AB2&lt;=$G$2/$H$2),AB2&gt;=1-$G$2/$H$2),W2,#N/A)</f>
        <v>#N/A</v>
      </c>
      <c r="Z2" s="48">
        <f t="shared" ref="Z2:Z65" si="1">IF(X2=MAX($W$1:$W$141),X2,0)</f>
        <v>0</v>
      </c>
      <c r="AB2" s="48">
        <f>NORMDIST('Rys 10.12'!V2,'Rys 10.12'!$C$2,'Rys 10.12'!$E$2/SQRT('Rys 10.12'!$F$2),TRUE)</f>
        <v>9.2753987345608021E-9</v>
      </c>
    </row>
    <row r="3" spans="3:28" ht="18.75" x14ac:dyDescent="0.35">
      <c r="I3" s="52" t="s">
        <v>6</v>
      </c>
      <c r="V3" s="48">
        <v>84.5</v>
      </c>
      <c r="W3" s="48">
        <f>NORMDIST(V3,$C$2,'Rys 10.12'!$E$2/SQRT('Rys 10.12'!$F$2),FALSE)</f>
        <v>3.1583712485173181E-8</v>
      </c>
      <c r="X3" s="48">
        <f>NORMDIST(V3,$D$2,'Rys 10.12'!$E$2/SQRT('Rys 10.12'!$F$2),FALSE)</f>
        <v>4.1863339992651371E-12</v>
      </c>
      <c r="Y3" s="48" t="e">
        <f t="shared" si="0"/>
        <v>#N/A</v>
      </c>
      <c r="Z3" s="48">
        <f t="shared" si="1"/>
        <v>0</v>
      </c>
      <c r="AB3" s="48">
        <f>NORMDIST('Rys 10.12'!V3,'Rys 10.12'!$C$2,'Rys 10.12'!$E$2/SQRT('Rys 10.12'!$F$2),TRUE)</f>
        <v>1.5498125245027042E-8</v>
      </c>
    </row>
    <row r="4" spans="3:28" x14ac:dyDescent="0.2">
      <c r="V4" s="48">
        <v>84.75</v>
      </c>
      <c r="W4" s="48">
        <f>NORMDIST(V4,$C$2,'Rys 10.12'!$E$2/SQRT('Rys 10.12'!$F$2),FALSE)</f>
        <v>5.156874617634888E-8</v>
      </c>
      <c r="X4" s="48">
        <f>NORMDIST(V4,$D$2,'Rys 10.12'!$E$2/SQRT('Rys 10.12'!$F$2),FALSE)</f>
        <v>7.7651879847105959E-12</v>
      </c>
      <c r="Y4" s="48" t="e">
        <f t="shared" si="0"/>
        <v>#N/A</v>
      </c>
      <c r="Z4" s="48">
        <f t="shared" si="1"/>
        <v>0</v>
      </c>
      <c r="AB4" s="48">
        <f>NORMDIST('Rys 10.12'!V4,'Rys 10.12'!$C$2,'Rys 10.12'!$E$2/SQRT('Rys 10.12'!$F$2),TRUE)</f>
        <v>2.5695613342499135E-8</v>
      </c>
    </row>
    <row r="5" spans="3:28" x14ac:dyDescent="0.2">
      <c r="V5" s="48">
        <v>85</v>
      </c>
      <c r="W5" s="48">
        <f>NORMDIST(V5,$C$2,'Rys 10.12'!$E$2/SQRT('Rys 10.12'!$F$2),FALSE)</f>
        <v>8.3531022570027348E-8</v>
      </c>
      <c r="X5" s="48">
        <f>NORMDIST(V5,$D$2,'Rys 10.12'!$E$2/SQRT('Rys 10.12'!$F$2),FALSE)</f>
        <v>1.4289199638477859E-11</v>
      </c>
      <c r="Y5" s="48" t="e">
        <f t="shared" si="0"/>
        <v>#N/A</v>
      </c>
      <c r="Z5" s="48">
        <f t="shared" si="1"/>
        <v>0</v>
      </c>
      <c r="AB5" s="48">
        <f>NORMDIST('Rys 10.12'!V5,'Rys 10.12'!$C$2,'Rys 10.12'!$E$2/SQRT('Rys 10.12'!$F$2),TRUE)</f>
        <v>4.2274135080367583E-8</v>
      </c>
    </row>
    <row r="6" spans="3:28" x14ac:dyDescent="0.2">
      <c r="V6" s="48">
        <v>85.25</v>
      </c>
      <c r="W6" s="48">
        <f>NORMDIST(V6,$C$2,'Rys 10.12'!$E$2/SQRT('Rys 10.12'!$F$2),FALSE)</f>
        <v>1.3422915452621854E-7</v>
      </c>
      <c r="X6" s="48">
        <f>NORMDIST(V6,$D$2,'Rys 10.12'!$E$2/SQRT('Rys 10.12'!$F$2),FALSE)</f>
        <v>2.6085650123145438E-11</v>
      </c>
      <c r="Y6" s="48" t="e">
        <f t="shared" si="0"/>
        <v>#N/A</v>
      </c>
      <c r="Z6" s="48">
        <f t="shared" si="1"/>
        <v>0</v>
      </c>
      <c r="AB6" s="48">
        <f>NORMDIST('Rys 10.12'!V6,'Rys 10.12'!$C$2,'Rys 10.12'!$E$2/SQRT('Rys 10.12'!$F$2),TRUE)</f>
        <v>6.9012725140912645E-8</v>
      </c>
    </row>
    <row r="7" spans="3:28" x14ac:dyDescent="0.2">
      <c r="V7" s="48">
        <v>85.5</v>
      </c>
      <c r="W7" s="48">
        <f>NORMDIST(V7,$C$2,'Rys 10.12'!$E$2/SQRT('Rys 10.12'!$F$2),FALSE)</f>
        <v>2.1398520265355655E-7</v>
      </c>
      <c r="X7" s="48">
        <f>NORMDIST(V7,$D$2,'Rys 10.12'!$E$2/SQRT('Rys 10.12'!$F$2),FALSE)</f>
        <v>4.7242541904764153E-11</v>
      </c>
      <c r="Y7" s="48" t="e">
        <f t="shared" si="0"/>
        <v>#N/A</v>
      </c>
      <c r="Z7" s="48">
        <f t="shared" si="1"/>
        <v>0</v>
      </c>
      <c r="AB7" s="48">
        <f>NORMDIST('Rys 10.12'!V7,'Rys 10.12'!$C$2,'Rys 10.12'!$E$2/SQRT('Rys 10.12'!$F$2),TRUE)</f>
        <v>1.1179573233300376E-7</v>
      </c>
    </row>
    <row r="8" spans="3:28" x14ac:dyDescent="0.2">
      <c r="V8" s="48">
        <v>85.75</v>
      </c>
      <c r="W8" s="48">
        <f>NORMDIST(V8,$C$2,'Rys 10.12'!$E$2/SQRT('Rys 10.12'!$F$2),FALSE)</f>
        <v>3.3842190128401951E-7</v>
      </c>
      <c r="X8" s="48">
        <f>NORMDIST(V8,$D$2,'Rys 10.12'!$E$2/SQRT('Rys 10.12'!$F$2),FALSE)</f>
        <v>8.4879474075816533E-11</v>
      </c>
      <c r="Y8" s="48" t="e">
        <f t="shared" si="0"/>
        <v>#N/A</v>
      </c>
      <c r="Z8" s="48">
        <f t="shared" si="1"/>
        <v>0</v>
      </c>
      <c r="AB8" s="48">
        <f>NORMDIST('Rys 10.12'!V8,'Rys 10.12'!$C$2,'Rys 10.12'!$E$2/SQRT('Rys 10.12'!$F$2),TRUE)</f>
        <v>1.7970737225168857E-7</v>
      </c>
    </row>
    <row r="9" spans="3:28" x14ac:dyDescent="0.2">
      <c r="V9" s="48">
        <v>86</v>
      </c>
      <c r="W9" s="48">
        <f>NORMDIST(V9,$C$2,'Rys 10.12'!$E$2/SQRT('Rys 10.12'!$F$2),FALSE)</f>
        <v>5.3097125526224923E-7</v>
      </c>
      <c r="X9" s="48">
        <f>NORMDIST(V9,$D$2,'Rys 10.12'!$E$2/SQRT('Rys 10.12'!$F$2),FALSE)</f>
        <v>1.5128989934127784E-10</v>
      </c>
      <c r="Y9" s="48" t="e">
        <f t="shared" si="0"/>
        <v>#N/A</v>
      </c>
      <c r="Z9" s="48">
        <f t="shared" si="1"/>
        <v>0</v>
      </c>
      <c r="AB9" s="48">
        <f>NORMDIST('Rys 10.12'!V9,'Rys 10.12'!$C$2,'Rys 10.12'!$E$2/SQRT('Rys 10.12'!$F$2),TRUE)</f>
        <v>2.8665157187919333E-7</v>
      </c>
    </row>
    <row r="10" spans="3:28" x14ac:dyDescent="0.2">
      <c r="V10" s="48">
        <v>86.25</v>
      </c>
      <c r="W10" s="48">
        <f>NORMDIST(V10,$C$2,'Rys 10.12'!$E$2/SQRT('Rys 10.12'!$F$2),FALSE)</f>
        <v>8.2645914822240595E-7</v>
      </c>
      <c r="X10" s="48">
        <f>NORMDIST(V10,$D$2,'Rys 10.12'!$E$2/SQRT('Rys 10.12'!$F$2),FALSE)</f>
        <v>2.6751923809687765E-10</v>
      </c>
      <c r="Y10" s="48" t="e">
        <f t="shared" si="0"/>
        <v>#N/A</v>
      </c>
      <c r="Z10" s="48">
        <f t="shared" si="1"/>
        <v>0</v>
      </c>
      <c r="AB10" s="48">
        <f>NORMDIST('Rys 10.12'!V10,'Rys 10.12'!$C$2,'Rys 10.12'!$E$2/SQRT('Rys 10.12'!$F$2),TRUE)</f>
        <v>4.5372614436079418E-7</v>
      </c>
    </row>
    <row r="11" spans="3:28" x14ac:dyDescent="0.2">
      <c r="V11" s="48">
        <v>86.5</v>
      </c>
      <c r="W11" s="48">
        <f>NORMDIST(V11,$C$2,'Rys 10.12'!$E$2/SQRT('Rys 10.12'!$F$2),FALSE)</f>
        <v>1.2761731495863595E-6</v>
      </c>
      <c r="X11" s="48">
        <f>NORMDIST(V11,$D$2,'Rys 10.12'!$E$2/SQRT('Rys 10.12'!$F$2),FALSE)</f>
        <v>4.6928636362710143E-10</v>
      </c>
      <c r="Y11" s="48" t="e">
        <f t="shared" si="0"/>
        <v>#N/A</v>
      </c>
      <c r="Z11" s="48">
        <f t="shared" si="1"/>
        <v>0</v>
      </c>
      <c r="AB11" s="48">
        <f>NORMDIST('Rys 10.12'!V11,'Rys 10.12'!$C$2,'Rys 10.12'!$E$2/SQRT('Rys 10.12'!$F$2),TRUE)</f>
        <v>7.1266879572589438E-7</v>
      </c>
    </row>
    <row r="12" spans="3:28" x14ac:dyDescent="0.2">
      <c r="V12" s="48">
        <v>86.75</v>
      </c>
      <c r="W12" s="48">
        <f>NORMDIST(V12,$C$2,'Rys 10.12'!$E$2/SQRT('Rys 10.12'!$F$2),FALSE)</f>
        <v>1.9549499603373039E-6</v>
      </c>
      <c r="X12" s="48">
        <f>NORMDIST(V12,$D$2,'Rys 10.12'!$E$2/SQRT('Rys 10.12'!$F$2),FALSE)</f>
        <v>8.1669271513092139E-10</v>
      </c>
      <c r="Y12" s="48" t="e">
        <f t="shared" si="0"/>
        <v>#N/A</v>
      </c>
      <c r="Z12" s="48">
        <f t="shared" si="1"/>
        <v>0</v>
      </c>
      <c r="AB12" s="48">
        <f>NORMDIST('Rys 10.12'!V12,'Rys 10.12'!$C$2,'Rys 10.12'!$E$2/SQRT('Rys 10.12'!$F$2),TRUE)</f>
        <v>1.1108098218163972E-6</v>
      </c>
    </row>
    <row r="13" spans="3:28" x14ac:dyDescent="0.2">
      <c r="V13" s="48">
        <v>87</v>
      </c>
      <c r="W13" s="48">
        <f>NORMDIST(V13,$C$2,'Rys 10.12'!$E$2/SQRT('Rys 10.12'!$F$2),FALSE)</f>
        <v>2.9709785690901807E-6</v>
      </c>
      <c r="X13" s="48">
        <f>NORMDIST(V13,$D$2,'Rys 10.12'!$E$2/SQRT('Rys 10.12'!$F$2),FALSE)</f>
        <v>1.4099939838120132E-9</v>
      </c>
      <c r="Y13" s="48" t="e">
        <f t="shared" si="0"/>
        <v>#N/A</v>
      </c>
      <c r="Z13" s="48">
        <f t="shared" si="1"/>
        <v>0</v>
      </c>
      <c r="AB13" s="48">
        <f>NORMDIST('Rys 10.12'!V13,'Rys 10.12'!$C$2,'Rys 10.12'!$E$2/SQRT('Rys 10.12'!$F$2),TRUE)</f>
        <v>1.7181197513096103E-6</v>
      </c>
    </row>
    <row r="14" spans="3:28" x14ac:dyDescent="0.2">
      <c r="V14" s="48">
        <v>87.25</v>
      </c>
      <c r="W14" s="48">
        <f>NORMDIST(V14,$C$2,'Rys 10.12'!$E$2/SQRT('Rys 10.12'!$F$2),FALSE)</f>
        <v>4.4792079325576829E-6</v>
      </c>
      <c r="X14" s="48">
        <f>NORMDIST(V14,$D$2,'Rys 10.12'!$E$2/SQRT('Rys 10.12'!$F$2),FALSE)</f>
        <v>2.4149807231204137E-9</v>
      </c>
      <c r="Y14" s="48" t="e">
        <f t="shared" si="0"/>
        <v>#N/A</v>
      </c>
      <c r="Z14" s="48">
        <f t="shared" si="1"/>
        <v>0</v>
      </c>
      <c r="AB14" s="48">
        <f>NORMDIST('Rys 10.12'!V14,'Rys 10.12'!$C$2,'Rys 10.12'!$E$2/SQRT('Rys 10.12'!$F$2),TRUE)</f>
        <v>2.6371375929275491E-6</v>
      </c>
    </row>
    <row r="15" spans="3:28" x14ac:dyDescent="0.2">
      <c r="V15" s="48">
        <v>87.5</v>
      </c>
      <c r="W15" s="48">
        <f>NORMDIST(V15,$C$2,'Rys 10.12'!$E$2/SQRT('Rys 10.12'!$F$2),FALSE)</f>
        <v>6.6994748196024829E-6</v>
      </c>
      <c r="X15" s="48">
        <f>NORMDIST(V15,$D$2,'Rys 10.12'!$E$2/SQRT('Rys 10.12'!$F$2),FALSE)</f>
        <v>4.1034383060307814E-9</v>
      </c>
      <c r="Y15" s="48" t="e">
        <f t="shared" si="0"/>
        <v>#N/A</v>
      </c>
      <c r="Z15" s="48">
        <f t="shared" si="1"/>
        <v>0</v>
      </c>
      <c r="AB15" s="48">
        <f>NORMDIST('Rys 10.12'!V15,'Rys 10.12'!$C$2,'Rys 10.12'!$E$2/SQRT('Rys 10.12'!$F$2),TRUE)</f>
        <v>4.0168151977489696E-6</v>
      </c>
    </row>
    <row r="16" spans="3:28" x14ac:dyDescent="0.2">
      <c r="V16" s="48">
        <v>87.75</v>
      </c>
      <c r="W16" s="48">
        <f>NORMDIST(V16,$C$2,'Rys 10.12'!$E$2/SQRT('Rys 10.12'!$F$2),FALSE)</f>
        <v>9.9407265104338861E-6</v>
      </c>
      <c r="X16" s="48">
        <f>NORMDIST(V16,$D$2,'Rys 10.12'!$E$2/SQRT('Rys 10.12'!$F$2),FALSE)</f>
        <v>6.9170350947116205E-9</v>
      </c>
      <c r="Y16" s="48" t="e">
        <f t="shared" si="0"/>
        <v>#N/A</v>
      </c>
      <c r="Z16" s="48">
        <f t="shared" si="1"/>
        <v>0</v>
      </c>
      <c r="AB16" s="48">
        <f>NORMDIST('Rys 10.12'!V16,'Rys 10.12'!$C$2,'Rys 10.12'!$E$2/SQRT('Rys 10.12'!$F$2),TRUE)</f>
        <v>6.0716239113305974E-6</v>
      </c>
    </row>
    <row r="17" spans="22:28" x14ac:dyDescent="0.2">
      <c r="V17" s="48">
        <v>88</v>
      </c>
      <c r="W17" s="48">
        <f>NORMDIST(V17,$C$2,'Rys 10.12'!$E$2/SQRT('Rys 10.12'!$F$2),FALSE)</f>
        <v>1.4632998333014581E-5</v>
      </c>
      <c r="X17" s="48">
        <f>NORMDIST(V17,$D$2,'Rys 10.12'!$E$2/SQRT('Rys 10.12'!$F$2),FALSE)</f>
        <v>1.1567243580478612E-8</v>
      </c>
      <c r="Y17" s="48" t="e">
        <f t="shared" si="0"/>
        <v>#N/A</v>
      </c>
      <c r="Z17" s="48">
        <f t="shared" si="1"/>
        <v>0</v>
      </c>
      <c r="AB17" s="48">
        <f>NORMDIST('Rys 10.12'!V17,'Rys 10.12'!$C$2,'Rys 10.12'!$E$2/SQRT('Rys 10.12'!$F$2),TRUE)</f>
        <v>9.1076485744839964E-6</v>
      </c>
    </row>
    <row r="18" spans="22:28" x14ac:dyDescent="0.2">
      <c r="V18" s="48">
        <v>88.25</v>
      </c>
      <c r="W18" s="48">
        <f>NORMDIST(V18,$C$2,'Rys 10.12'!$E$2/SQRT('Rys 10.12'!$F$2),FALSE)</f>
        <v>2.1369105912785407E-5</v>
      </c>
      <c r="X18" s="48">
        <f>NORMDIST(V18,$D$2,'Rys 10.12'!$E$2/SQRT('Rys 10.12'!$F$2),FALSE)</f>
        <v>1.9190116609175537E-8</v>
      </c>
      <c r="Y18" s="48" t="e">
        <f t="shared" si="0"/>
        <v>#N/A</v>
      </c>
      <c r="Z18" s="48">
        <f t="shared" si="1"/>
        <v>0</v>
      </c>
      <c r="AB18" s="48">
        <f>NORMDIST('Rys 10.12'!V18,'Rys 10.12'!$C$2,'Rys 10.12'!$E$2/SQRT('Rys 10.12'!$F$2),TRUE)</f>
        <v>1.3557846275625873E-5</v>
      </c>
    </row>
    <row r="19" spans="22:28" x14ac:dyDescent="0.2">
      <c r="V19" s="48">
        <v>88.5</v>
      </c>
      <c r="W19" s="48">
        <f>NORMDIST(V19,$C$2,'Rys 10.12'!$E$2/SQRT('Rys 10.12'!$F$2),FALSE)</f>
        <v>3.0958307598264511E-5</v>
      </c>
      <c r="X19" s="48">
        <f>NORMDIST(V19,$D$2,'Rys 10.12'!$E$2/SQRT('Rys 10.12'!$F$2),FALSE)</f>
        <v>3.1583712485173181E-8</v>
      </c>
      <c r="Y19" s="48" t="e">
        <f t="shared" si="0"/>
        <v>#N/A</v>
      </c>
      <c r="Z19" s="48">
        <f t="shared" si="1"/>
        <v>0</v>
      </c>
      <c r="AB19" s="48">
        <f>NORMDIST('Rys 10.12'!V19,'Rys 10.12'!$C$2,'Rys 10.12'!$E$2/SQRT('Rys 10.12'!$F$2),TRUE)</f>
        <v>2.0029174517385143E-5</v>
      </c>
    </row>
    <row r="20" spans="22:28" x14ac:dyDescent="0.2">
      <c r="V20" s="48">
        <v>88.75</v>
      </c>
      <c r="W20" s="48">
        <f>NORMDIST(V20,$C$2,'Rys 10.12'!$E$2/SQRT('Rys 10.12'!$F$2),FALSE)</f>
        <v>4.4494456010371361E-5</v>
      </c>
      <c r="X20" s="48">
        <f>NORMDIST(V20,$D$2,'Rys 10.12'!$E$2/SQRT('Rys 10.12'!$F$2),FALSE)</f>
        <v>5.156874617634888E-8</v>
      </c>
      <c r="Y20" s="48" t="e">
        <f t="shared" si="0"/>
        <v>#N/A</v>
      </c>
      <c r="Z20" s="48">
        <f t="shared" si="1"/>
        <v>0</v>
      </c>
      <c r="AB20" s="48">
        <f>NORMDIST('Rys 10.12'!V20,'Rys 10.12'!$C$2,'Rys 10.12'!$E$2/SQRT('Rys 10.12'!$F$2),TRUE)</f>
        <v>2.9364891285206171E-5</v>
      </c>
    </row>
    <row r="21" spans="22:28" x14ac:dyDescent="0.2">
      <c r="V21" s="48">
        <v>89</v>
      </c>
      <c r="W21" s="48">
        <f>NORMDIST(V21,$C$2,'Rys 10.12'!$E$2/SQRT('Rys 10.12'!$F$2),FALSE)</f>
        <v>6.344135100458288E-5</v>
      </c>
      <c r="X21" s="48">
        <f>NORMDIST(V21,$D$2,'Rys 10.12'!$E$2/SQRT('Rys 10.12'!$F$2),FALSE)</f>
        <v>8.3531022570027348E-8</v>
      </c>
      <c r="Y21" s="48" t="e">
        <f t="shared" si="0"/>
        <v>#N/A</v>
      </c>
      <c r="Z21" s="48">
        <f t="shared" si="1"/>
        <v>0</v>
      </c>
      <c r="AB21" s="48">
        <f>NORMDIST('Rys 10.12'!V21,'Rys 10.12'!$C$2,'Rys 10.12'!$E$2/SQRT('Rys 10.12'!$F$2),TRUE)</f>
        <v>4.2725985340317079E-5</v>
      </c>
    </row>
    <row r="22" spans="22:28" x14ac:dyDescent="0.2">
      <c r="V22" s="48">
        <v>89.25</v>
      </c>
      <c r="W22" s="48">
        <f>NORMDIST(V22,$C$2,'Rys 10.12'!$E$2/SQRT('Rys 10.12'!$F$2),FALSE)</f>
        <v>8.9738080398600524E-5</v>
      </c>
      <c r="X22" s="48">
        <f>NORMDIST(V22,$D$2,'Rys 10.12'!$E$2/SQRT('Rys 10.12'!$F$2),FALSE)</f>
        <v>1.3422915452621854E-7</v>
      </c>
      <c r="Y22" s="48" t="e">
        <f t="shared" si="0"/>
        <v>#N/A</v>
      </c>
      <c r="Z22" s="48">
        <f t="shared" si="1"/>
        <v>0</v>
      </c>
      <c r="AB22" s="48">
        <f>NORMDIST('Rys 10.12'!V22,'Rys 10.12'!$C$2,'Rys 10.12'!$E$2/SQRT('Rys 10.12'!$F$2),TRUE)</f>
        <v>6.1696385460675355E-5</v>
      </c>
    </row>
    <row r="23" spans="22:28" x14ac:dyDescent="0.2">
      <c r="V23" s="48">
        <v>89.5</v>
      </c>
      <c r="W23" s="48">
        <f>NORMDIST(V23,$C$2,'Rys 10.12'!$E$2/SQRT('Rys 10.12'!$F$2),FALSE)</f>
        <v>1.2592702941694456E-4</v>
      </c>
      <c r="X23" s="48">
        <f>NORMDIST(V23,$D$2,'Rys 10.12'!$E$2/SQRT('Rys 10.12'!$F$2),FALSE)</f>
        <v>2.1398520265355655E-7</v>
      </c>
      <c r="Y23" s="48" t="e">
        <f t="shared" si="0"/>
        <v>#N/A</v>
      </c>
      <c r="Z23" s="48">
        <f t="shared" si="1"/>
        <v>0</v>
      </c>
      <c r="AB23" s="48">
        <f>NORMDIST('Rys 10.12'!V23,'Rys 10.12'!$C$2,'Rys 10.12'!$E$2/SQRT('Rys 10.12'!$F$2),TRUE)</f>
        <v>8.8417285200803597E-5</v>
      </c>
    </row>
    <row r="24" spans="22:28" x14ac:dyDescent="0.2">
      <c r="V24" s="48">
        <v>89.75</v>
      </c>
      <c r="W24" s="48">
        <f>NORMDIST(V24,$C$2,'Rys 10.12'!$E$2/SQRT('Rys 10.12'!$F$2),FALSE)</f>
        <v>1.7530688501376563E-4</v>
      </c>
      <c r="X24" s="48">
        <f>NORMDIST(V24,$D$2,'Rys 10.12'!$E$2/SQRT('Rys 10.12'!$F$2),FALSE)</f>
        <v>3.3842190128401951E-7</v>
      </c>
      <c r="Y24" s="48" t="e">
        <f t="shared" si="0"/>
        <v>#N/A</v>
      </c>
      <c r="Z24" s="48">
        <f t="shared" si="1"/>
        <v>0</v>
      </c>
      <c r="AB24" s="48">
        <f>NORMDIST('Rys 10.12'!V24,'Rys 10.12'!$C$2,'Rys 10.12'!$E$2/SQRT('Rys 10.12'!$F$2),TRUE)</f>
        <v>1.257565516068092E-4</v>
      </c>
    </row>
    <row r="25" spans="22:28" x14ac:dyDescent="0.2">
      <c r="V25" s="48">
        <v>90</v>
      </c>
      <c r="W25" s="48">
        <f>NORMDIST(V25,$C$2,'Rys 10.12'!$E$2/SQRT('Rys 10.12'!$F$2),FALSE)</f>
        <v>2.4211228040452743E-4</v>
      </c>
      <c r="X25" s="48">
        <f>NORMDIST(V25,$D$2,'Rys 10.12'!$E$2/SQRT('Rys 10.12'!$F$2),FALSE)</f>
        <v>5.3097125526224923E-7</v>
      </c>
      <c r="Y25" s="48" t="e">
        <f t="shared" si="0"/>
        <v>#N/A</v>
      </c>
      <c r="Z25" s="48">
        <f t="shared" si="1"/>
        <v>0</v>
      </c>
      <c r="AB25" s="48">
        <f>NORMDIST('Rys 10.12'!V25,'Rys 10.12'!$C$2,'Rys 10.12'!$E$2/SQRT('Rys 10.12'!$F$2),TRUE)</f>
        <v>1.7751969037347077E-4</v>
      </c>
    </row>
    <row r="26" spans="22:28" x14ac:dyDescent="0.2">
      <c r="V26" s="48">
        <v>90.25</v>
      </c>
      <c r="W26" s="48">
        <f>NORMDIST(V26,$C$2,'Rys 10.12'!$E$2/SQRT('Rys 10.12'!$F$2),FALSE)</f>
        <v>3.3172063996145251E-4</v>
      </c>
      <c r="X26" s="48">
        <f>NORMDIST(V26,$D$2,'Rys 10.12'!$E$2/SQRT('Rys 10.12'!$F$2),FALSE)</f>
        <v>8.2645914822240595E-7</v>
      </c>
      <c r="Y26" s="48" t="e">
        <f t="shared" si="0"/>
        <v>#N/A</v>
      </c>
      <c r="Z26" s="48">
        <f t="shared" si="1"/>
        <v>0</v>
      </c>
      <c r="AB26" s="48">
        <f>NORMDIST('Rys 10.12'!V26,'Rys 10.12'!$C$2,'Rys 10.12'!$E$2/SQRT('Rys 10.12'!$F$2),TRUE)</f>
        <v>2.4870912483442525E-4</v>
      </c>
    </row>
    <row r="27" spans="22:28" x14ac:dyDescent="0.2">
      <c r="V27" s="48">
        <v>90.5</v>
      </c>
      <c r="W27" s="48">
        <f>NORMDIST(V27,$C$2,'Rys 10.12'!$E$2/SQRT('Rys 10.12'!$F$2),FALSE)</f>
        <v>4.5088522255063362E-4</v>
      </c>
      <c r="X27" s="48">
        <f>NORMDIST(V27,$D$2,'Rys 10.12'!$E$2/SQRT('Rys 10.12'!$F$2),FALSE)</f>
        <v>1.2761731495863595E-6</v>
      </c>
      <c r="Y27" s="48" t="e">
        <f t="shared" si="0"/>
        <v>#N/A</v>
      </c>
      <c r="Z27" s="48">
        <f t="shared" si="1"/>
        <v>0</v>
      </c>
      <c r="AB27" s="48">
        <f>NORMDIST('Rys 10.12'!V27,'Rys 10.12'!$C$2,'Rys 10.12'!$E$2/SQRT('Rys 10.12'!$F$2),TRUE)</f>
        <v>3.4583850156557695E-4</v>
      </c>
    </row>
    <row r="28" spans="22:28" x14ac:dyDescent="0.2">
      <c r="V28" s="48">
        <v>90.75</v>
      </c>
      <c r="W28" s="48">
        <f>NORMDIST(V28,$C$2,'Rys 10.12'!$E$2/SQRT('Rys 10.12'!$F$2),FALSE)</f>
        <v>6.0799126539827053E-4</v>
      </c>
      <c r="X28" s="48">
        <f>NORMDIST(V28,$D$2,'Rys 10.12'!$E$2/SQRT('Rys 10.12'!$F$2),FALSE)</f>
        <v>1.9549499603373039E-6</v>
      </c>
      <c r="Y28" s="48" t="e">
        <f t="shared" si="0"/>
        <v>#N/A</v>
      </c>
      <c r="Z28" s="48">
        <f t="shared" si="1"/>
        <v>0</v>
      </c>
      <c r="AB28" s="48">
        <f>NORMDIST('Rys 10.12'!V28,'Rys 10.12'!$C$2,'Rys 10.12'!$E$2/SQRT('Rys 10.12'!$F$2),TRUE)</f>
        <v>4.7730823446304595E-4</v>
      </c>
    </row>
    <row r="29" spans="22:28" x14ac:dyDescent="0.2">
      <c r="V29" s="48">
        <v>91</v>
      </c>
      <c r="W29" s="48">
        <f>NORMDIST(V29,$C$2,'Rys 10.12'!$E$2/SQRT('Rys 10.12'!$F$2),FALSE)</f>
        <v>8.1332947117117326E-4</v>
      </c>
      <c r="X29" s="48">
        <f>NORMDIST(V29,$D$2,'Rys 10.12'!$E$2/SQRT('Rys 10.12'!$F$2),FALSE)</f>
        <v>2.9709785690901807E-6</v>
      </c>
      <c r="Y29" s="48" t="e">
        <f t="shared" si="0"/>
        <v>#N/A</v>
      </c>
      <c r="Z29" s="48">
        <f t="shared" si="1"/>
        <v>0</v>
      </c>
      <c r="AB29" s="48">
        <f>NORMDIST('Rys 10.12'!V29,'Rys 10.12'!$C$2,'Rys 10.12'!$E$2/SQRT('Rys 10.12'!$F$2),TRUE)</f>
        <v>6.5384740405463604E-4</v>
      </c>
    </row>
    <row r="30" spans="22:28" x14ac:dyDescent="0.2">
      <c r="V30" s="48">
        <v>91.25</v>
      </c>
      <c r="W30" s="48">
        <f>NORMDIST(V30,$C$2,'Rys 10.12'!$E$2/SQRT('Rys 10.12'!$F$2),FALSE)</f>
        <v>1.0793778697138416E-3</v>
      </c>
      <c r="X30" s="48">
        <f>NORMDIST(V30,$D$2,'Rys 10.12'!$E$2/SQRT('Rys 10.12'!$F$2),FALSE)</f>
        <v>4.4792079325576829E-6</v>
      </c>
      <c r="Y30" s="48" t="e">
        <f t="shared" si="0"/>
        <v>#N/A</v>
      </c>
      <c r="Z30" s="48">
        <f t="shared" si="1"/>
        <v>0</v>
      </c>
      <c r="AB30" s="48">
        <f>NORMDIST('Rys 10.12'!V30,'Rys 10.12'!$C$2,'Rys 10.12'!$E$2/SQRT('Rys 10.12'!$F$2),TRUE)</f>
        <v>8.8902529910843192E-4</v>
      </c>
    </row>
    <row r="31" spans="22:28" x14ac:dyDescent="0.2">
      <c r="V31" s="48">
        <v>91.5</v>
      </c>
      <c r="W31" s="48">
        <f>NORMDIST(V31,$C$2,'Rys 10.12'!$E$2/SQRT('Rys 10.12'!$F$2),FALSE)</f>
        <v>1.4210793895606032E-3</v>
      </c>
      <c r="X31" s="48">
        <f>NORMDIST(V31,$D$2,'Rys 10.12'!$E$2/SQRT('Rys 10.12'!$F$2),FALSE)</f>
        <v>6.6994748196024829E-6</v>
      </c>
      <c r="Y31" s="48" t="e">
        <f t="shared" si="0"/>
        <v>#N/A</v>
      </c>
      <c r="Z31" s="48">
        <f t="shared" si="1"/>
        <v>0</v>
      </c>
      <c r="AB31" s="48">
        <f>NORMDIST('Rys 10.12'!V31,'Rys 10.12'!$C$2,'Rys 10.12'!$E$2/SQRT('Rys 10.12'!$F$2),TRUE)</f>
        <v>1.1998331924043472E-3</v>
      </c>
    </row>
    <row r="32" spans="22:28" x14ac:dyDescent="0.2">
      <c r="V32" s="48">
        <v>91.75</v>
      </c>
      <c r="W32" s="48">
        <f>NORMDIST(V32,$C$2,'Rys 10.12'!$E$2/SQRT('Rys 10.12'!$F$2),FALSE)</f>
        <v>1.8560984280845798E-3</v>
      </c>
      <c r="X32" s="48">
        <f>NORMDIST(V32,$D$2,'Rys 10.12'!$E$2/SQRT('Rys 10.12'!$F$2),FALSE)</f>
        <v>9.9407265104338861E-6</v>
      </c>
      <c r="Y32" s="48" t="e">
        <f t="shared" si="0"/>
        <v>#N/A</v>
      </c>
      <c r="Z32" s="48">
        <f t="shared" si="1"/>
        <v>0</v>
      </c>
      <c r="AB32" s="48">
        <f>NORMDIST('Rys 10.12'!V32,'Rys 10.12'!$C$2,'Rys 10.12'!$E$2/SQRT('Rys 10.12'!$F$2),TRUE)</f>
        <v>1.6073332759099731E-3</v>
      </c>
    </row>
    <row r="33" spans="22:28" x14ac:dyDescent="0.2">
      <c r="V33" s="48">
        <v>92</v>
      </c>
      <c r="W33" s="48">
        <f>NORMDIST(V33,$C$2,'Rys 10.12'!$E$2/SQRT('Rys 10.12'!$F$2),FALSE)</f>
        <v>2.405035526867944E-3</v>
      </c>
      <c r="X33" s="48">
        <f>NORMDIST(V33,$D$2,'Rys 10.12'!$E$2/SQRT('Rys 10.12'!$F$2),FALSE)</f>
        <v>1.4632998333014581E-5</v>
      </c>
      <c r="Y33" s="48" t="e">
        <f t="shared" si="0"/>
        <v>#N/A</v>
      </c>
      <c r="Z33" s="48">
        <f t="shared" si="1"/>
        <v>0</v>
      </c>
      <c r="AB33" s="48">
        <f>NORMDIST('Rys 10.12'!V33,'Rys 10.12'!$C$2,'Rys 10.12'!$E$2/SQRT('Rys 10.12'!$F$2),TRUE)</f>
        <v>2.1373669800862785E-3</v>
      </c>
    </row>
    <row r="34" spans="22:28" x14ac:dyDescent="0.2">
      <c r="V34" s="48">
        <v>92.25</v>
      </c>
      <c r="W34" s="48">
        <f>NORMDIST(V34,$C$2,'Rys 10.12'!$E$2/SQRT('Rys 10.12'!$F$2),FALSE)</f>
        <v>3.091575238587697E-3</v>
      </c>
      <c r="X34" s="48">
        <f>NORMDIST(V34,$D$2,'Rys 10.12'!$E$2/SQRT('Rys 10.12'!$F$2),FALSE)</f>
        <v>2.1369105912785407E-5</v>
      </c>
      <c r="Y34" s="48" t="e">
        <f t="shared" si="0"/>
        <v>#N/A</v>
      </c>
      <c r="Z34" s="48">
        <f t="shared" si="1"/>
        <v>0</v>
      </c>
      <c r="AB34" s="48">
        <f>NORMDIST('Rys 10.12'!V34,'Rys 10.12'!$C$2,'Rys 10.12'!$E$2/SQRT('Rys 10.12'!$F$2),TRUE)</f>
        <v>2.8213091691246706E-3</v>
      </c>
    </row>
    <row r="35" spans="22:28" x14ac:dyDescent="0.2">
      <c r="V35" s="48">
        <v>92.5</v>
      </c>
      <c r="W35" s="48">
        <f>NORMDIST(V35,$C$2,'Rys 10.12'!$E$2/SQRT('Rys 10.12'!$F$2),FALSE)</f>
        <v>3.9425387934511934E-3</v>
      </c>
      <c r="X35" s="48">
        <f>NORMDIST(V35,$D$2,'Rys 10.12'!$E$2/SQRT('Rys 10.12'!$F$2),FALSE)</f>
        <v>3.0958307598264511E-5</v>
      </c>
      <c r="Y35" s="48" t="e">
        <f t="shared" si="0"/>
        <v>#N/A</v>
      </c>
      <c r="Z35" s="48">
        <f t="shared" si="1"/>
        <v>0</v>
      </c>
      <c r="AB35" s="48">
        <f>NORMDIST('Rys 10.12'!V35,'Rys 10.12'!$C$2,'Rys 10.12'!$E$2/SQRT('Rys 10.12'!$F$2),TRUE)</f>
        <v>3.6968480249579229E-3</v>
      </c>
    </row>
    <row r="36" spans="22:28" x14ac:dyDescent="0.2">
      <c r="V36" s="48">
        <v>92.75</v>
      </c>
      <c r="W36" s="48">
        <f>NORMDIST(V36,$C$2,'Rys 10.12'!$E$2/SQRT('Rys 10.12'!$F$2),FALSE)</f>
        <v>4.9878106874268954E-3</v>
      </c>
      <c r="X36" s="48">
        <f>NORMDIST(V36,$D$2,'Rys 10.12'!$E$2/SQRT('Rys 10.12'!$F$2),FALSE)</f>
        <v>4.4494456010371361E-5</v>
      </c>
      <c r="Y36" s="48" t="e">
        <f t="shared" si="0"/>
        <v>#N/A</v>
      </c>
      <c r="Z36" s="48">
        <f t="shared" si="1"/>
        <v>0</v>
      </c>
      <c r="AB36" s="48">
        <f>NORMDIST('Rys 10.12'!V36,'Rys 10.12'!$C$2,'Rys 10.12'!$E$2/SQRT('Rys 10.12'!$F$2),TRUE)</f>
        <v>4.8087629984334638E-3</v>
      </c>
    </row>
    <row r="37" spans="22:28" x14ac:dyDescent="0.2">
      <c r="V37" s="48">
        <v>93</v>
      </c>
      <c r="W37" s="48">
        <f>NORMDIST(V37,$C$2,'Rys 10.12'!$E$2/SQRT('Rys 10.12'!$F$2),FALSE)</f>
        <v>6.2601073191316213E-3</v>
      </c>
      <c r="X37" s="48">
        <f>NORMDIST(V37,$D$2,'Rys 10.12'!$E$2/SQRT('Rys 10.12'!$F$2),FALSE)</f>
        <v>6.344135100458288E-5</v>
      </c>
      <c r="Y37" s="48" t="e">
        <f t="shared" si="0"/>
        <v>#N/A</v>
      </c>
      <c r="Z37" s="48">
        <f t="shared" si="1"/>
        <v>0</v>
      </c>
      <c r="AB37" s="48">
        <f>NORMDIST('Rys 10.12'!V37,'Rys 10.12'!$C$2,'Rys 10.12'!$E$2/SQRT('Rys 10.12'!$F$2),TRUE)</f>
        <v>6.2096653257761331E-3</v>
      </c>
    </row>
    <row r="38" spans="22:28" x14ac:dyDescent="0.2">
      <c r="V38" s="48">
        <v>93.25</v>
      </c>
      <c r="W38" s="48">
        <f>NORMDIST(V38,$C$2,'Rys 10.12'!$E$2/SQRT('Rys 10.12'!$F$2),FALSE)</f>
        <v>7.7945568077096277E-3</v>
      </c>
      <c r="X38" s="48">
        <f>NORMDIST(V38,$D$2,'Rys 10.12'!$E$2/SQRT('Rys 10.12'!$F$2),FALSE)</f>
        <v>8.9738080398600524E-5</v>
      </c>
      <c r="Y38" s="48" t="e">
        <f t="shared" si="0"/>
        <v>#N/A</v>
      </c>
      <c r="Z38" s="48">
        <f t="shared" si="1"/>
        <v>0</v>
      </c>
      <c r="AB38" s="48">
        <f>NORMDIST('Rys 10.12'!V38,'Rys 10.12'!$C$2,'Rys 10.12'!$E$2/SQRT('Rys 10.12'!$F$2),TRUE)</f>
        <v>7.9606577189888818E-3</v>
      </c>
    </row>
    <row r="39" spans="22:28" x14ac:dyDescent="0.2">
      <c r="V39" s="48">
        <v>93.5</v>
      </c>
      <c r="W39" s="48">
        <f>NORMDIST(V39,$C$2,'Rys 10.12'!$E$2/SQRT('Rys 10.12'!$F$2),FALSE)</f>
        <v>9.6280626067841348E-3</v>
      </c>
      <c r="X39" s="48">
        <f>NORMDIST(V39,$D$2,'Rys 10.12'!$E$2/SQRT('Rys 10.12'!$F$2),FALSE)</f>
        <v>1.2592702941694456E-4</v>
      </c>
      <c r="Y39" s="48" t="e">
        <f t="shared" si="0"/>
        <v>#N/A</v>
      </c>
      <c r="Z39" s="48">
        <f t="shared" si="1"/>
        <v>0</v>
      </c>
      <c r="AB39" s="48">
        <f>NORMDIST('Rys 10.12'!V39,'Rys 10.12'!$C$2,'Rys 10.12'!$E$2/SQRT('Rys 10.12'!$F$2),TRUE)</f>
        <v>1.0131862501173974E-2</v>
      </c>
    </row>
    <row r="40" spans="22:28" x14ac:dyDescent="0.2">
      <c r="V40" s="48">
        <v>93.75</v>
      </c>
      <c r="W40" s="48">
        <f>NORMDIST(V40,$C$2,'Rys 10.12'!$E$2/SQRT('Rys 10.12'!$F$2),FALSE)</f>
        <v>1.1798429875848129E-2</v>
      </c>
      <c r="X40" s="48">
        <f>NORMDIST(V40,$D$2,'Rys 10.12'!$E$2/SQRT('Rys 10.12'!$F$2),FALSE)</f>
        <v>1.7530688501376563E-4</v>
      </c>
      <c r="Y40" s="48" t="e">
        <f t="shared" si="0"/>
        <v>#N/A</v>
      </c>
      <c r="Z40" s="48">
        <f t="shared" si="1"/>
        <v>0</v>
      </c>
      <c r="AB40" s="48">
        <f>NORMDIST('Rys 10.12'!V40,'Rys 10.12'!$C$2,'Rys 10.12'!$E$2/SQRT('Rys 10.12'!$F$2),TRUE)</f>
        <v>1.2802761342013717E-2</v>
      </c>
    </row>
    <row r="41" spans="22:28" x14ac:dyDescent="0.2">
      <c r="V41" s="48">
        <v>94</v>
      </c>
      <c r="W41" s="48">
        <f>NORMDIST(V41,$C$2,'Rys 10.12'!$E$2/SQRT('Rys 10.12'!$F$2),FALSE)</f>
        <v>1.4343243014608259E-2</v>
      </c>
      <c r="X41" s="48">
        <f>NORMDIST(V41,$D$2,'Rys 10.12'!$E$2/SQRT('Rys 10.12'!$F$2),FALSE)</f>
        <v>2.4211228040452743E-4</v>
      </c>
      <c r="Y41" s="48" t="e">
        <f t="shared" si="0"/>
        <v>#N/A</v>
      </c>
      <c r="Z41" s="48">
        <f t="shared" si="1"/>
        <v>0</v>
      </c>
      <c r="AB41" s="48">
        <f>NORMDIST('Rys 10.12'!V41,'Rys 10.12'!$C$2,'Rys 10.12'!$E$2/SQRT('Rys 10.12'!$F$2),TRUE)</f>
        <v>1.6062285603828323E-2</v>
      </c>
    </row>
    <row r="42" spans="22:28" x14ac:dyDescent="0.2">
      <c r="V42" s="48">
        <v>94.25</v>
      </c>
      <c r="W42" s="48">
        <f>NORMDIST(V42,$C$2,'Rys 10.12'!$E$2/SQRT('Rys 10.12'!$F$2),FALSE)</f>
        <v>1.7298495328221527E-2</v>
      </c>
      <c r="X42" s="48">
        <f>NORMDIST(V42,$D$2,'Rys 10.12'!$E$2/SQRT('Rys 10.12'!$F$2),FALSE)</f>
        <v>3.3172063996145251E-4</v>
      </c>
      <c r="Y42" s="48" t="e">
        <f t="shared" si="0"/>
        <v>#N/A</v>
      </c>
      <c r="Z42" s="48">
        <f t="shared" si="1"/>
        <v>0</v>
      </c>
      <c r="AB42" s="48">
        <f>NORMDIST('Rys 10.12'!V42,'Rys 10.12'!$C$2,'Rys 10.12'!$E$2/SQRT('Rys 10.12'!$F$2),TRUE)</f>
        <v>2.0008594916815278E-2</v>
      </c>
    </row>
    <row r="43" spans="22:28" x14ac:dyDescent="0.2">
      <c r="V43" s="48">
        <v>94.5</v>
      </c>
      <c r="W43" s="48">
        <f>NORMDIST(V43,$C$2,'Rys 10.12'!$E$2/SQRT('Rys 10.12'!$F$2),FALSE)</f>
        <v>2.0696987223554501E-2</v>
      </c>
      <c r="X43" s="48">
        <f>NORMDIST(V43,$D$2,'Rys 10.12'!$E$2/SQRT('Rys 10.12'!$F$2),FALSE)</f>
        <v>4.5088522255063362E-4</v>
      </c>
      <c r="Y43" s="48" t="e">
        <f t="shared" si="0"/>
        <v>#N/A</v>
      </c>
      <c r="Z43" s="48">
        <f t="shared" si="1"/>
        <v>0</v>
      </c>
      <c r="AB43" s="48">
        <f>NORMDIST('Rys 10.12'!V43,'Rys 10.12'!$C$2,'Rys 10.12'!$E$2/SQRT('Rys 10.12'!$F$2),TRUE)</f>
        <v>2.4748483717871039E-2</v>
      </c>
    </row>
    <row r="44" spans="22:28" x14ac:dyDescent="0.2">
      <c r="V44" s="48">
        <v>94.75</v>
      </c>
      <c r="W44" s="48">
        <f>NORMDIST(V44,$C$2,'Rys 10.12'!$E$2/SQRT('Rys 10.12'!$F$2),FALSE)</f>
        <v>2.4566527080961385E-2</v>
      </c>
      <c r="X44" s="48">
        <f>NORMDIST(V44,$D$2,'Rys 10.12'!$E$2/SQRT('Rys 10.12'!$F$2),FALSE)</f>
        <v>6.0799126539827053E-4</v>
      </c>
      <c r="Y44" s="48" t="e">
        <f t="shared" si="0"/>
        <v>#N/A</v>
      </c>
      <c r="Z44" s="48">
        <f t="shared" si="1"/>
        <v>0</v>
      </c>
      <c r="AB44" s="48">
        <f>NORMDIST('Rys 10.12'!V44,'Rys 10.12'!$C$2,'Rys 10.12'!$E$2/SQRT('Rys 10.12'!$F$2),TRUE)</f>
        <v>3.0396361765261358E-2</v>
      </c>
    </row>
    <row r="45" spans="22:28" x14ac:dyDescent="0.2">
      <c r="V45" s="48">
        <v>95</v>
      </c>
      <c r="W45" s="48">
        <f>NORMDIST(V45,$C$2,'Rys 10.12'!$E$2/SQRT('Rys 10.12'!$F$2),FALSE)</f>
        <v>2.8927988118824431E-2</v>
      </c>
      <c r="X45" s="48">
        <f>NORMDIST(V45,$D$2,'Rys 10.12'!$E$2/SQRT('Rys 10.12'!$F$2),FALSE)</f>
        <v>8.1332947117117326E-4</v>
      </c>
      <c r="Y45" s="48" t="e">
        <f t="shared" si="0"/>
        <v>#N/A</v>
      </c>
      <c r="Z45" s="48">
        <f t="shared" si="1"/>
        <v>0</v>
      </c>
      <c r="AB45" s="48">
        <f>NORMDIST('Rys 10.12'!V45,'Rys 10.12'!$C$2,'Rys 10.12'!$E$2/SQRT('Rys 10.12'!$F$2),TRUE)</f>
        <v>3.7072765555703414E-2</v>
      </c>
    </row>
    <row r="46" spans="22:28" x14ac:dyDescent="0.2">
      <c r="V46" s="48">
        <v>95.25</v>
      </c>
      <c r="W46" s="48">
        <f>NORMDIST(V46,$C$2,'Rys 10.12'!$E$2/SQRT('Rys 10.12'!$F$2),FALSE)</f>
        <v>3.3793293972254286E-2</v>
      </c>
      <c r="X46" s="48">
        <f>NORMDIST(V46,$D$2,'Rys 10.12'!$E$2/SQRT('Rys 10.12'!$F$2),FALSE)</f>
        <v>1.0793778697138416E-3</v>
      </c>
      <c r="Y46" s="48" t="e">
        <f t="shared" si="0"/>
        <v>#N/A</v>
      </c>
      <c r="Z46" s="48">
        <f t="shared" si="1"/>
        <v>0</v>
      </c>
      <c r="AB46" s="48">
        <f>NORMDIST('Rys 10.12'!V46,'Rys 10.12'!$C$2,'Rys 10.12'!$E$2/SQRT('Rys 10.12'!$F$2),TRUE)</f>
        <v>4.490237333477963E-2</v>
      </c>
    </row>
    <row r="47" spans="22:28" x14ac:dyDescent="0.2">
      <c r="V47" s="48">
        <v>95.5</v>
      </c>
      <c r="W47" s="48">
        <f>NORMDIST(V47,$C$2,'Rys 10.12'!$E$2/SQRT('Rys 10.12'!$F$2),FALSE)</f>
        <v>3.9163423881112186E-2</v>
      </c>
      <c r="X47" s="48">
        <f>NORMDIST(V47,$D$2,'Rys 10.12'!$E$2/SQRT('Rys 10.12'!$F$2),FALSE)</f>
        <v>1.4210793895606032E-3</v>
      </c>
      <c r="Y47" s="48" t="e">
        <f t="shared" si="0"/>
        <v>#N/A</v>
      </c>
      <c r="Z47" s="48">
        <f t="shared" si="1"/>
        <v>0</v>
      </c>
      <c r="AB47" s="48">
        <f>NORMDIST('Rys 10.12'!V47,'Rys 10.12'!$C$2,'Rys 10.12'!$E$2/SQRT('Rys 10.12'!$F$2),TRUE)</f>
        <v>5.4011516885921901E-2</v>
      </c>
    </row>
    <row r="48" spans="22:28" x14ac:dyDescent="0.2">
      <c r="V48" s="48">
        <v>95.75</v>
      </c>
      <c r="W48" s="48">
        <f>NORMDIST(V48,$C$2,'Rys 10.12'!$E$2/SQRT('Rys 10.12'!$F$2),FALSE)</f>
        <v>4.5026543684861656E-2</v>
      </c>
      <c r="X48" s="48">
        <f>NORMDIST(V48,$D$2,'Rys 10.12'!$E$2/SQRT('Rys 10.12'!$F$2),FALSE)</f>
        <v>1.8560984280845798E-3</v>
      </c>
      <c r="Y48" s="48" t="e">
        <f t="shared" si="0"/>
        <v>#N/A</v>
      </c>
      <c r="Z48" s="48">
        <f t="shared" si="1"/>
        <v>0</v>
      </c>
      <c r="AB48" s="48">
        <f>NORMDIST('Rys 10.12'!V48,'Rys 10.12'!$C$2,'Rys 10.12'!$E$2/SQRT('Rys 10.12'!$F$2),TRUE)</f>
        <v>6.452520799735513E-2</v>
      </c>
    </row>
    <row r="49" spans="22:28" x14ac:dyDescent="0.2">
      <c r="V49" s="48">
        <v>96</v>
      </c>
      <c r="W49" s="48">
        <f>NORMDIST(V49,$C$2,'Rys 10.12'!$E$2/SQRT('Rys 10.12'!$F$2),FALSE)</f>
        <v>5.1356379553167235E-2</v>
      </c>
      <c r="X49" s="48">
        <f>NORMDIST(V49,$D$2,'Rys 10.12'!$E$2/SQRT('Rys 10.12'!$F$2),FALSE)</f>
        <v>2.405035526867944E-3</v>
      </c>
      <c r="Y49" s="48" t="e">
        <f t="shared" si="0"/>
        <v>#N/A</v>
      </c>
      <c r="Z49" s="48">
        <f t="shared" si="1"/>
        <v>0</v>
      </c>
      <c r="AB49" s="48">
        <f>NORMDIST('Rys 10.12'!V49,'Rys 10.12'!$C$2,'Rys 10.12'!$E$2/SQRT('Rys 10.12'!$F$2),TRUE)</f>
        <v>7.6563725509834743E-2</v>
      </c>
    </row>
    <row r="50" spans="22:28" x14ac:dyDescent="0.2">
      <c r="V50" s="48">
        <v>96.25</v>
      </c>
      <c r="W50" s="48">
        <f>NORMDIST(V50,$C$2,'Rys 10.12'!$E$2/SQRT('Rys 10.12'!$F$2),FALSE)</f>
        <v>5.8110955932726575E-2</v>
      </c>
      <c r="X50" s="48">
        <f>NORMDIST(V50,$D$2,'Rys 10.12'!$E$2/SQRT('Rys 10.12'!$F$2),FALSE)</f>
        <v>3.091575238587697E-3</v>
      </c>
      <c r="Y50" s="48" t="e">
        <f t="shared" si="0"/>
        <v>#N/A</v>
      </c>
      <c r="Z50" s="48">
        <f t="shared" si="1"/>
        <v>0</v>
      </c>
      <c r="AB50" s="48">
        <f>NORMDIST('Rys 10.12'!V50,'Rys 10.12'!$C$2,'Rys 10.12'!$E$2/SQRT('Rys 10.12'!$F$2),TRUE)</f>
        <v>9.0238838793326642E-2</v>
      </c>
    </row>
    <row r="51" spans="22:28" x14ac:dyDescent="0.2">
      <c r="V51" s="48">
        <v>96.5</v>
      </c>
      <c r="W51" s="48">
        <f>NORMDIST(V51,$C$2,'Rys 10.12'!$E$2/SQRT('Rys 10.12'!$F$2),FALSE)</f>
        <v>6.5231816210364973E-2</v>
      </c>
      <c r="X51" s="48">
        <f>NORMDIST(V51,$D$2,'Rys 10.12'!$E$2/SQRT('Rys 10.12'!$F$2),FALSE)</f>
        <v>3.9425387934511934E-3</v>
      </c>
      <c r="Y51" s="48" t="e">
        <f t="shared" si="0"/>
        <v>#N/A</v>
      </c>
      <c r="Z51" s="48">
        <f t="shared" si="1"/>
        <v>0</v>
      </c>
      <c r="AB51" s="48">
        <f>NORMDIST('Rys 10.12'!V51,'Rys 10.12'!$C$2,'Rys 10.12'!$E$2/SQRT('Rys 10.12'!$F$2),TRUE)</f>
        <v>0.10564977366685525</v>
      </c>
    </row>
    <row r="52" spans="22:28" x14ac:dyDescent="0.2">
      <c r="V52" s="48">
        <v>96.75</v>
      </c>
      <c r="W52" s="48">
        <f>NORMDIST(V52,$C$2,'Rys 10.12'!$E$2/SQRT('Rys 10.12'!$F$2),FALSE)</f>
        <v>7.2643833152138293E-2</v>
      </c>
      <c r="X52" s="48">
        <f>NORMDIST(V52,$D$2,'Rys 10.12'!$E$2/SQRT('Rys 10.12'!$F$2),FALSE)</f>
        <v>4.9878106874268954E-3</v>
      </c>
      <c r="Y52" s="48" t="e">
        <f t="shared" si="0"/>
        <v>#N/A</v>
      </c>
      <c r="Z52" s="48">
        <f t="shared" si="1"/>
        <v>0</v>
      </c>
      <c r="AB52" s="48">
        <f>NORMDIST('Rys 10.12'!V52,'Rys 10.12'!$C$2,'Rys 10.12'!$E$2/SQRT('Rys 10.12'!$F$2),TRUE)</f>
        <v>0.12287905515308535</v>
      </c>
    </row>
    <row r="53" spans="22:28" x14ac:dyDescent="0.2">
      <c r="V53" s="48">
        <v>97</v>
      </c>
      <c r="W53" s="48">
        <f>NORMDIST(V53,$C$2,'Rys 10.12'!$E$2/SQRT('Rys 10.12'!$F$2),FALSE)</f>
        <v>8.0255695925774126E-2</v>
      </c>
      <c r="X53" s="48">
        <f>NORMDIST(V53,$D$2,'Rys 10.12'!$E$2/SQRT('Rys 10.12'!$F$2),FALSE)</f>
        <v>6.2601073191316213E-3</v>
      </c>
      <c r="Y53" s="48" t="e">
        <f t="shared" si="0"/>
        <v>#N/A</v>
      </c>
      <c r="Z53" s="48">
        <f t="shared" si="1"/>
        <v>0</v>
      </c>
      <c r="AB53" s="48">
        <f>NORMDIST('Rys 10.12'!V53,'Rys 10.12'!$C$2,'Rys 10.12'!$E$2/SQRT('Rys 10.12'!$F$2),TRUE)</f>
        <v>0.14198838587545587</v>
      </c>
    </row>
    <row r="54" spans="22:28" x14ac:dyDescent="0.2">
      <c r="V54" s="48">
        <v>97.25</v>
      </c>
      <c r="W54" s="48">
        <f>NORMDIST(V54,$C$2,'Rys 10.12'!$E$2/SQRT('Rys 10.12'!$F$2),FALSE)</f>
        <v>8.7961131787842983E-2</v>
      </c>
      <c r="X54" s="48">
        <f>NORMDIST(V54,$D$2,'Rys 10.12'!$E$2/SQRT('Rys 10.12'!$F$2),FALSE)</f>
        <v>7.7945568077096277E-3</v>
      </c>
      <c r="Y54" s="48" t="e">
        <f t="shared" si="0"/>
        <v>#N/A</v>
      </c>
      <c r="Z54" s="48">
        <f t="shared" si="1"/>
        <v>0</v>
      </c>
      <c r="AB54" s="48">
        <f>NORMDIST('Rys 10.12'!V54,'Rys 10.12'!$C$2,'Rys 10.12'!$E$2/SQRT('Rys 10.12'!$F$2),TRUE)</f>
        <v>0.16301473718485454</v>
      </c>
    </row>
    <row r="55" spans="22:28" x14ac:dyDescent="0.2">
      <c r="V55" s="48">
        <v>97.5</v>
      </c>
      <c r="W55" s="48">
        <f>NORMDIST(V55,$C$2,'Rys 10.12'!$E$2/SQRT('Rys 10.12'!$F$2),FALSE)</f>
        <v>9.5640884409230631E-2</v>
      </c>
      <c r="X55" s="48">
        <f>NORMDIST(V55,$D$2,'Rys 10.12'!$E$2/SQRT('Rys 10.12'!$F$2),FALSE)</f>
        <v>9.6280626067841348E-3</v>
      </c>
      <c r="Y55" s="48" t="e">
        <f t="shared" si="0"/>
        <v>#N/A</v>
      </c>
      <c r="Z55" s="48">
        <f t="shared" si="1"/>
        <v>0</v>
      </c>
      <c r="AB55" s="48">
        <f>NORMDIST('Rys 10.12'!V55,'Rys 10.12'!$C$2,'Rys 10.12'!$E$2/SQRT('Rys 10.12'!$F$2),TRUE)</f>
        <v>0.18596684024708873</v>
      </c>
    </row>
    <row r="56" spans="22:28" x14ac:dyDescent="0.2">
      <c r="V56" s="48">
        <v>97.75</v>
      </c>
      <c r="W56" s="48">
        <f>NORMDIST(V56,$C$2,'Rys 10.12'!$E$2/SQRT('Rys 10.12'!$F$2),FALSE)</f>
        <v>0.10316542916223236</v>
      </c>
      <c r="X56" s="48">
        <f>NORMDIST(V56,$D$2,'Rys 10.12'!$E$2/SQRT('Rys 10.12'!$F$2),FALSE)</f>
        <v>1.1798429875848129E-2</v>
      </c>
      <c r="Y56" s="48" t="e">
        <f t="shared" si="0"/>
        <v>#N/A</v>
      </c>
      <c r="Z56" s="48">
        <f t="shared" si="1"/>
        <v>0</v>
      </c>
      <c r="AB56" s="48">
        <f>NORMDIST('Rys 10.12'!V56,'Rys 10.12'!$C$2,'Rys 10.12'!$E$2/SQRT('Rys 10.12'!$F$2),TRUE)</f>
        <v>0.21082226470117757</v>
      </c>
    </row>
    <row r="57" spans="22:28" x14ac:dyDescent="0.2">
      <c r="V57" s="48">
        <v>98</v>
      </c>
      <c r="W57" s="48">
        <f>NORMDIST(V57,$C$2,'Rys 10.12'!$E$2/SQRT('Rys 10.12'!$F$2),FALSE)</f>
        <v>0.11039836100680944</v>
      </c>
      <c r="X57" s="48">
        <f>NORMDIST(V57,$D$2,'Rys 10.12'!$E$2/SQRT('Rys 10.12'!$F$2),FALSE)</f>
        <v>1.4343243014608259E-2</v>
      </c>
      <c r="Y57" s="48" t="e">
        <f t="shared" si="0"/>
        <v>#N/A</v>
      </c>
      <c r="Z57" s="48">
        <f t="shared" si="1"/>
        <v>0</v>
      </c>
      <c r="AB57" s="48">
        <f>NORMDIST('Rys 10.12'!V57,'Rys 10.12'!$C$2,'Rys 10.12'!$E$2/SQRT('Rys 10.12'!$F$2),TRUE)</f>
        <v>0.23752526202697649</v>
      </c>
    </row>
    <row r="58" spans="22:28" x14ac:dyDescent="0.2">
      <c r="V58" s="48">
        <v>98.25</v>
      </c>
      <c r="W58" s="48">
        <f>NORMDIST(V58,$C$2,'Rys 10.12'!$E$2/SQRT('Rys 10.12'!$F$2),FALSE)</f>
        <v>0.11720034591084824</v>
      </c>
      <c r="X58" s="48">
        <f>NORMDIST(V58,$D$2,'Rys 10.12'!$E$2/SQRT('Rys 10.12'!$F$2),FALSE)</f>
        <v>1.7298495328221527E-2</v>
      </c>
      <c r="Y58" s="48" t="e">
        <f t="shared" si="0"/>
        <v>#N/A</v>
      </c>
      <c r="Z58" s="48">
        <f t="shared" si="1"/>
        <v>0</v>
      </c>
      <c r="AB58" s="48">
        <f>NORMDIST('Rys 10.12'!V58,'Rys 10.12'!$C$2,'Rys 10.12'!$E$2/SQRT('Rys 10.12'!$F$2),TRUE)</f>
        <v>0.26598552904870049</v>
      </c>
    </row>
    <row r="59" spans="22:28" x14ac:dyDescent="0.2">
      <c r="V59" s="48">
        <v>98.5</v>
      </c>
      <c r="W59" s="48">
        <f>NORMDIST(V59,$C$2,'Rys 10.12'!$E$2/SQRT('Rys 10.12'!$F$2),FALSE)</f>
        <v>0.12343348532746418</v>
      </c>
      <c r="X59" s="48">
        <f>NORMDIST(V59,$D$2,'Rys 10.12'!$E$2/SQRT('Rys 10.12'!$F$2),FALSE)</f>
        <v>2.0696987223554501E-2</v>
      </c>
      <c r="Y59" s="48" t="e">
        <f t="shared" si="0"/>
        <v>#N/A</v>
      </c>
      <c r="Z59" s="48">
        <f t="shared" si="1"/>
        <v>0</v>
      </c>
      <c r="AB59" s="48">
        <f>NORMDIST('Rys 10.12'!V59,'Rys 10.12'!$C$2,'Rys 10.12'!$E$2/SQRT('Rys 10.12'!$F$2),TRUE)</f>
        <v>0.29607801445446147</v>
      </c>
    </row>
    <row r="60" spans="22:28" x14ac:dyDescent="0.2">
      <c r="V60" s="48">
        <v>98.75</v>
      </c>
      <c r="W60" s="48">
        <f>NORMDIST(V60,$C$2,'Rys 10.12'!$E$2/SQRT('Rys 10.12'!$F$2),FALSE)</f>
        <v>0.12896590845633185</v>
      </c>
      <c r="X60" s="48">
        <f>NORMDIST(V60,$D$2,'Rys 10.12'!$E$2/SQRT('Rys 10.12'!$F$2),FALSE)</f>
        <v>2.4566527080961385E-2</v>
      </c>
      <c r="Y60" s="48" t="e">
        <f t="shared" si="0"/>
        <v>#N/A</v>
      </c>
      <c r="Z60" s="48">
        <f t="shared" si="1"/>
        <v>0</v>
      </c>
      <c r="AB60" s="48">
        <f>NORMDIST('Rys 10.12'!V60,'Rys 10.12'!$C$2,'Rys 10.12'!$E$2/SQRT('Rys 10.12'!$F$2),TRUE)</f>
        <v>0.32764384907199973</v>
      </c>
    </row>
    <row r="61" spans="22:28" x14ac:dyDescent="0.2">
      <c r="V61" s="48">
        <v>99</v>
      </c>
      <c r="W61" s="48">
        <f>NORMDIST(V61,$C$2,'Rys 10.12'!$E$2/SQRT('Rys 10.12'!$F$2),FALSE)</f>
        <v>0.13367638188013198</v>
      </c>
      <c r="X61" s="48">
        <f>NORMDIST(V61,$D$2,'Rys 10.12'!$E$2/SQRT('Rys 10.12'!$F$2),FALSE)</f>
        <v>2.8927988118824431E-2</v>
      </c>
      <c r="Y61" s="48" t="e">
        <f t="shared" si="0"/>
        <v>#N/A</v>
      </c>
      <c r="Z61" s="48">
        <f t="shared" si="1"/>
        <v>0</v>
      </c>
      <c r="AB61" s="48">
        <f>NORMDIST('Rys 10.12'!V61,'Rys 10.12'!$C$2,'Rys 10.12'!$E$2/SQRT('Rys 10.12'!$F$2),TRUE)</f>
        <v>0.36049243095083533</v>
      </c>
    </row>
    <row r="62" spans="22:28" x14ac:dyDescent="0.2">
      <c r="V62" s="48">
        <v>99.25</v>
      </c>
      <c r="W62" s="48">
        <f>NORMDIST(V62,$C$2,'Rys 10.12'!$E$2/SQRT('Rys 10.12'!$F$2),FALSE)</f>
        <v>0.13745871316228145</v>
      </c>
      <c r="X62" s="48">
        <f>NORMDIST(V62,$D$2,'Rys 10.12'!$E$2/SQRT('Rys 10.12'!$F$2),FALSE)</f>
        <v>3.3793293972254286E-2</v>
      </c>
      <c r="Y62" s="48" t="e">
        <f t="shared" si="0"/>
        <v>#N/A</v>
      </c>
      <c r="Z62" s="48">
        <f t="shared" si="1"/>
        <v>0</v>
      </c>
      <c r="AB62" s="48">
        <f>NORMDIST('Rys 10.12'!V62,'Rys 10.12'!$C$2,'Rys 10.12'!$E$2/SQRT('Rys 10.12'!$F$2),TRUE)</f>
        <v>0.39440464179980972</v>
      </c>
    </row>
    <row r="63" spans="22:28" x14ac:dyDescent="0.2">
      <c r="V63" s="48">
        <v>99.5</v>
      </c>
      <c r="W63" s="48">
        <f>NORMDIST(V63,$C$2,'Rys 10.12'!$E$2/SQRT('Rys 10.12'!$F$2),FALSE)</f>
        <v>0.14022572575752348</v>
      </c>
      <c r="X63" s="48">
        <f>NORMDIST(V63,$D$2,'Rys 10.12'!$E$2/SQRT('Rys 10.12'!$F$2),FALSE)</f>
        <v>3.9163423881112186E-2</v>
      </c>
      <c r="Y63" s="48" t="e">
        <f t="shared" si="0"/>
        <v>#N/A</v>
      </c>
      <c r="Z63" s="48">
        <f t="shared" si="1"/>
        <v>0</v>
      </c>
      <c r="AB63" s="48">
        <f>NORMDIST('Rys 10.12'!V63,'Rys 10.12'!$C$2,'Rys 10.12'!$E$2/SQRT('Rys 10.12'!$F$2),TRUE)</f>
        <v>0.42913711527372822</v>
      </c>
    </row>
    <row r="64" spans="22:28" x14ac:dyDescent="0.2">
      <c r="V64" s="48">
        <v>99.75</v>
      </c>
      <c r="W64" s="48">
        <f>NORMDIST(V64,$C$2,'Rys 10.12'!$E$2/SQRT('Rys 10.12'!$F$2),FALSE)</f>
        <v>0.1419125977377125</v>
      </c>
      <c r="X64" s="48">
        <f>NORMDIST(V64,$D$2,'Rys 10.12'!$E$2/SQRT('Rys 10.12'!$F$2),FALSE)</f>
        <v>4.5026543684861656E-2</v>
      </c>
      <c r="Y64" s="48" t="e">
        <f t="shared" si="0"/>
        <v>#N/A</v>
      </c>
      <c r="Z64" s="48">
        <f t="shared" si="1"/>
        <v>0</v>
      </c>
      <c r="AB64" s="48">
        <f>NORMDIST('Rys 10.12'!V64,'Rys 10.12'!$C$2,'Rys 10.12'!$E$2/SQRT('Rys 10.12'!$F$2),TRUE)</f>
        <v>0.46442742353581373</v>
      </c>
    </row>
    <row r="65" spans="22:28" x14ac:dyDescent="0.2">
      <c r="V65" s="48">
        <v>100</v>
      </c>
      <c r="W65" s="48">
        <f>NORMDIST(V65,$C$2,'Rys 10.12'!$E$2/SQRT('Rys 10.12'!$F$2),FALSE)</f>
        <v>0.14247938585765454</v>
      </c>
      <c r="X65" s="48">
        <f>NORMDIST(V65,$D$2,'Rys 10.12'!$E$2/SQRT('Rys 10.12'!$F$2),FALSE)</f>
        <v>5.1356379553167235E-2</v>
      </c>
      <c r="Y65" s="48" t="e">
        <f t="shared" si="0"/>
        <v>#N/A</v>
      </c>
      <c r="Z65" s="48">
        <f t="shared" si="1"/>
        <v>0</v>
      </c>
      <c r="AB65" s="48">
        <f>NORMDIST('Rys 10.12'!V65,'Rys 10.12'!$C$2,'Rys 10.12'!$E$2/SQRT('Rys 10.12'!$F$2),TRUE)</f>
        <v>0.5</v>
      </c>
    </row>
    <row r="66" spans="22:28" x14ac:dyDescent="0.2">
      <c r="V66" s="48">
        <v>100.25</v>
      </c>
      <c r="W66" s="48">
        <f>NORMDIST(V66,$C$2,'Rys 10.12'!$E$2/SQRT('Rys 10.12'!$F$2),FALSE)</f>
        <v>0.1419125977377125</v>
      </c>
      <c r="X66" s="48">
        <f>NORMDIST(V66,$D$2,'Rys 10.12'!$E$2/SQRT('Rys 10.12'!$F$2),FALSE)</f>
        <v>5.8110955932726575E-2</v>
      </c>
      <c r="Y66" s="48" t="e">
        <f t="shared" ref="Y66:Y129" si="2">IF(OR(AND($H$2=2,AB66&lt;=$G$2/$H$2),AB66&gt;=1-$G$2/$H$2),W66,#N/A)</f>
        <v>#N/A</v>
      </c>
      <c r="Z66" s="48">
        <f t="shared" ref="Z66:Z129" si="3">IF(X66=MAX($W$1:$W$141),X66,0)</f>
        <v>0</v>
      </c>
      <c r="AB66" s="48">
        <f>NORMDIST('Rys 10.12'!V66,'Rys 10.12'!$C$2,'Rys 10.12'!$E$2/SQRT('Rys 10.12'!$F$2),TRUE)</f>
        <v>0.53557257646418632</v>
      </c>
    </row>
    <row r="67" spans="22:28" x14ac:dyDescent="0.2">
      <c r="V67" s="48">
        <v>100.5</v>
      </c>
      <c r="W67" s="48">
        <f>NORMDIST(V67,$C$2,'Rys 10.12'!$E$2/SQRT('Rys 10.12'!$F$2),FALSE)</f>
        <v>0.14022572575752348</v>
      </c>
      <c r="X67" s="48">
        <f>NORMDIST(V67,$D$2,'Rys 10.12'!$E$2/SQRT('Rys 10.12'!$F$2),FALSE)</f>
        <v>6.5231816210364973E-2</v>
      </c>
      <c r="Y67" s="48" t="e">
        <f t="shared" si="2"/>
        <v>#N/A</v>
      </c>
      <c r="Z67" s="48">
        <f t="shared" si="3"/>
        <v>0</v>
      </c>
      <c r="AB67" s="48">
        <f>NORMDIST('Rys 10.12'!V67,'Rys 10.12'!$C$2,'Rys 10.12'!$E$2/SQRT('Rys 10.12'!$F$2),TRUE)</f>
        <v>0.57086288472627178</v>
      </c>
    </row>
    <row r="68" spans="22:28" x14ac:dyDescent="0.2">
      <c r="V68" s="48">
        <v>100.75</v>
      </c>
      <c r="W68" s="48">
        <f>NORMDIST(V68,$C$2,'Rys 10.12'!$E$2/SQRT('Rys 10.12'!$F$2),FALSE)</f>
        <v>0.13745871316228145</v>
      </c>
      <c r="X68" s="48">
        <f>NORMDIST(V68,$D$2,'Rys 10.12'!$E$2/SQRT('Rys 10.12'!$F$2),FALSE)</f>
        <v>7.2643833152138293E-2</v>
      </c>
      <c r="Y68" s="48" t="e">
        <f t="shared" si="2"/>
        <v>#N/A</v>
      </c>
      <c r="Z68" s="48">
        <f t="shared" si="3"/>
        <v>0</v>
      </c>
      <c r="AB68" s="48">
        <f>NORMDIST('Rys 10.12'!V68,'Rys 10.12'!$C$2,'Rys 10.12'!$E$2/SQRT('Rys 10.12'!$F$2),TRUE)</f>
        <v>0.60559535820019028</v>
      </c>
    </row>
    <row r="69" spans="22:28" x14ac:dyDescent="0.2">
      <c r="V69" s="48">
        <v>101</v>
      </c>
      <c r="W69" s="48">
        <f>NORMDIST(V69,$C$2,'Rys 10.12'!$E$2/SQRT('Rys 10.12'!$F$2),FALSE)</f>
        <v>0.13367638188013198</v>
      </c>
      <c r="X69" s="48">
        <f>NORMDIST(V69,$D$2,'Rys 10.12'!$E$2/SQRT('Rys 10.12'!$F$2),FALSE)</f>
        <v>8.0255695925774126E-2</v>
      </c>
      <c r="Y69" s="48" t="e">
        <f t="shared" si="2"/>
        <v>#N/A</v>
      </c>
      <c r="Z69" s="48">
        <f t="shared" si="3"/>
        <v>0</v>
      </c>
      <c r="AB69" s="48">
        <f>NORMDIST('Rys 10.12'!V69,'Rys 10.12'!$C$2,'Rys 10.12'!$E$2/SQRT('Rys 10.12'!$F$2),TRUE)</f>
        <v>0.63950756904916473</v>
      </c>
    </row>
    <row r="70" spans="22:28" x14ac:dyDescent="0.2">
      <c r="V70" s="48">
        <v>101.25</v>
      </c>
      <c r="W70" s="48">
        <f>NORMDIST(V70,$C$2,'Rys 10.12'!$E$2/SQRT('Rys 10.12'!$F$2),FALSE)</f>
        <v>0.12896590845633185</v>
      </c>
      <c r="X70" s="48">
        <f>NORMDIST(V70,$D$2,'Rys 10.12'!$E$2/SQRT('Rys 10.12'!$F$2),FALSE)</f>
        <v>8.7961131787842983E-2</v>
      </c>
      <c r="Y70" s="48" t="e">
        <f t="shared" si="2"/>
        <v>#N/A</v>
      </c>
      <c r="Z70" s="48">
        <f t="shared" si="3"/>
        <v>0</v>
      </c>
      <c r="AB70" s="48">
        <f>NORMDIST('Rys 10.12'!V70,'Rys 10.12'!$C$2,'Rys 10.12'!$E$2/SQRT('Rys 10.12'!$F$2),TRUE)</f>
        <v>0.67235615092800027</v>
      </c>
    </row>
    <row r="71" spans="22:28" x14ac:dyDescent="0.2">
      <c r="V71" s="48">
        <v>101.5</v>
      </c>
      <c r="W71" s="48">
        <f>NORMDIST(V71,$C$2,'Rys 10.12'!$E$2/SQRT('Rys 10.12'!$F$2),FALSE)</f>
        <v>0.12343348532746418</v>
      </c>
      <c r="X71" s="48">
        <f>NORMDIST(V71,$D$2,'Rys 10.12'!$E$2/SQRT('Rys 10.12'!$F$2),FALSE)</f>
        <v>9.5640884409230631E-2</v>
      </c>
      <c r="Y71" s="48" t="e">
        <f t="shared" si="2"/>
        <v>#N/A</v>
      </c>
      <c r="Z71" s="48">
        <f t="shared" si="3"/>
        <v>0</v>
      </c>
      <c r="AB71" s="48">
        <f>NORMDIST('Rys 10.12'!V71,'Rys 10.12'!$C$2,'Rys 10.12'!$E$2/SQRT('Rys 10.12'!$F$2),TRUE)</f>
        <v>0.70392198554553853</v>
      </c>
    </row>
    <row r="72" spans="22:28" x14ac:dyDescent="0.2">
      <c r="V72" s="48">
        <v>101.75</v>
      </c>
      <c r="W72" s="48">
        <f>NORMDIST(V72,$C$2,'Rys 10.12'!$E$2/SQRT('Rys 10.12'!$F$2),FALSE)</f>
        <v>0.11720034591084824</v>
      </c>
      <c r="X72" s="48">
        <f>NORMDIST(V72,$D$2,'Rys 10.12'!$E$2/SQRT('Rys 10.12'!$F$2),FALSE)</f>
        <v>0.10316542916223236</v>
      </c>
      <c r="Y72" s="48" t="e">
        <f t="shared" si="2"/>
        <v>#N/A</v>
      </c>
      <c r="Z72" s="48">
        <f t="shared" si="3"/>
        <v>0</v>
      </c>
      <c r="AB72" s="48">
        <f>NORMDIST('Rys 10.12'!V72,'Rys 10.12'!$C$2,'Rys 10.12'!$E$2/SQRT('Rys 10.12'!$F$2),TRUE)</f>
        <v>0.73401447095129946</v>
      </c>
    </row>
    <row r="73" spans="22:28" x14ac:dyDescent="0.2">
      <c r="V73" s="48">
        <v>102</v>
      </c>
      <c r="W73" s="48">
        <f>NORMDIST(V73,$C$2,'Rys 10.12'!$E$2/SQRT('Rys 10.12'!$F$2),FALSE)</f>
        <v>0.11039836100680944</v>
      </c>
      <c r="X73" s="48">
        <f>NORMDIST(V73,$D$2,'Rys 10.12'!$E$2/SQRT('Rys 10.12'!$F$2),FALSE)</f>
        <v>0.11039836100680944</v>
      </c>
      <c r="Y73" s="48" t="e">
        <f t="shared" si="2"/>
        <v>#N/A</v>
      </c>
      <c r="Z73" s="48">
        <f t="shared" si="3"/>
        <v>0</v>
      </c>
      <c r="AB73" s="48">
        <f>NORMDIST('Rys 10.12'!V73,'Rys 10.12'!$C$2,'Rys 10.12'!$E$2/SQRT('Rys 10.12'!$F$2),TRUE)</f>
        <v>0.76247473797302345</v>
      </c>
    </row>
    <row r="74" spans="22:28" x14ac:dyDescent="0.2">
      <c r="V74" s="48">
        <v>102.25</v>
      </c>
      <c r="W74" s="48">
        <f>NORMDIST(V74,$C$2,'Rys 10.12'!$E$2/SQRT('Rys 10.12'!$F$2),FALSE)</f>
        <v>0.10316542916223236</v>
      </c>
      <c r="X74" s="48">
        <f>NORMDIST(V74,$D$2,'Rys 10.12'!$E$2/SQRT('Rys 10.12'!$F$2),FALSE)</f>
        <v>0.11720034591084824</v>
      </c>
      <c r="Y74" s="48" t="e">
        <f t="shared" si="2"/>
        <v>#N/A</v>
      </c>
      <c r="Z74" s="48">
        <f t="shared" si="3"/>
        <v>0</v>
      </c>
      <c r="AB74" s="48">
        <f>NORMDIST('Rys 10.12'!V74,'Rys 10.12'!$C$2,'Rys 10.12'!$E$2/SQRT('Rys 10.12'!$F$2),TRUE)</f>
        <v>0.7891777352988224</v>
      </c>
    </row>
    <row r="75" spans="22:28" x14ac:dyDescent="0.2">
      <c r="V75" s="48">
        <v>102.5</v>
      </c>
      <c r="W75" s="48">
        <f>NORMDIST(V75,$C$2,'Rys 10.12'!$E$2/SQRT('Rys 10.12'!$F$2),FALSE)</f>
        <v>9.5640884409230631E-2</v>
      </c>
      <c r="X75" s="48">
        <f>NORMDIST(V75,$D$2,'Rys 10.12'!$E$2/SQRT('Rys 10.12'!$F$2),FALSE)</f>
        <v>0.12343348532746418</v>
      </c>
      <c r="Y75" s="48" t="e">
        <f t="shared" si="2"/>
        <v>#N/A</v>
      </c>
      <c r="Z75" s="48">
        <f t="shared" si="3"/>
        <v>0</v>
      </c>
      <c r="AB75" s="48">
        <f>NORMDIST('Rys 10.12'!V75,'Rys 10.12'!$C$2,'Rys 10.12'!$E$2/SQRT('Rys 10.12'!$F$2),TRUE)</f>
        <v>0.81403315975291124</v>
      </c>
    </row>
    <row r="76" spans="22:28" x14ac:dyDescent="0.2">
      <c r="V76" s="48">
        <v>102.75</v>
      </c>
      <c r="W76" s="48">
        <f>NORMDIST(V76,$C$2,'Rys 10.12'!$E$2/SQRT('Rys 10.12'!$F$2),FALSE)</f>
        <v>8.7961131787842983E-2</v>
      </c>
      <c r="X76" s="48">
        <f>NORMDIST(V76,$D$2,'Rys 10.12'!$E$2/SQRT('Rys 10.12'!$F$2),FALSE)</f>
        <v>0.12896590845633185</v>
      </c>
      <c r="Y76" s="48" t="e">
        <f t="shared" si="2"/>
        <v>#N/A</v>
      </c>
      <c r="Z76" s="48">
        <f t="shared" si="3"/>
        <v>0</v>
      </c>
      <c r="AB76" s="48">
        <f>NORMDIST('Rys 10.12'!V76,'Rys 10.12'!$C$2,'Rys 10.12'!$E$2/SQRT('Rys 10.12'!$F$2),TRUE)</f>
        <v>0.83698526281514551</v>
      </c>
    </row>
    <row r="77" spans="22:28" x14ac:dyDescent="0.2">
      <c r="V77" s="48">
        <v>103</v>
      </c>
      <c r="W77" s="48">
        <f>NORMDIST(V77,$C$2,'Rys 10.12'!$E$2/SQRT('Rys 10.12'!$F$2),FALSE)</f>
        <v>8.0255695925774126E-2</v>
      </c>
      <c r="X77" s="48">
        <f>NORMDIST(V77,$D$2,'Rys 10.12'!$E$2/SQRT('Rys 10.12'!$F$2),FALSE)</f>
        <v>0.13367638188013198</v>
      </c>
      <c r="Y77" s="48" t="e">
        <f t="shared" si="2"/>
        <v>#N/A</v>
      </c>
      <c r="Z77" s="48">
        <f t="shared" si="3"/>
        <v>0</v>
      </c>
      <c r="AB77" s="48">
        <f>NORMDIST('Rys 10.12'!V77,'Rys 10.12'!$C$2,'Rys 10.12'!$E$2/SQRT('Rys 10.12'!$F$2),TRUE)</f>
        <v>0.85801161412454419</v>
      </c>
    </row>
    <row r="78" spans="22:28" x14ac:dyDescent="0.2">
      <c r="V78" s="48">
        <v>103.25</v>
      </c>
      <c r="W78" s="48">
        <f>NORMDIST(V78,$C$2,'Rys 10.12'!$E$2/SQRT('Rys 10.12'!$F$2),FALSE)</f>
        <v>7.2643833152138293E-2</v>
      </c>
      <c r="X78" s="48">
        <f>NORMDIST(V78,$D$2,'Rys 10.12'!$E$2/SQRT('Rys 10.12'!$F$2),FALSE)</f>
        <v>0.13745871316228145</v>
      </c>
      <c r="Y78" s="48" t="e">
        <f t="shared" si="2"/>
        <v>#N/A</v>
      </c>
      <c r="Z78" s="48">
        <f t="shared" si="3"/>
        <v>0</v>
      </c>
      <c r="AB78" s="48">
        <f>NORMDIST('Rys 10.12'!V78,'Rys 10.12'!$C$2,'Rys 10.12'!$E$2/SQRT('Rys 10.12'!$F$2),TRUE)</f>
        <v>0.87712094484691461</v>
      </c>
    </row>
    <row r="79" spans="22:28" x14ac:dyDescent="0.2">
      <c r="V79" s="48">
        <v>103.5</v>
      </c>
      <c r="W79" s="48">
        <f>NORMDIST(V79,$C$2,'Rys 10.12'!$E$2/SQRT('Rys 10.12'!$F$2),FALSE)</f>
        <v>6.5231816210364973E-2</v>
      </c>
      <c r="X79" s="48">
        <f>NORMDIST(V79,$D$2,'Rys 10.12'!$E$2/SQRT('Rys 10.12'!$F$2),FALSE)</f>
        <v>0.14022572575752348</v>
      </c>
      <c r="Y79" s="48" t="e">
        <f t="shared" si="2"/>
        <v>#N/A</v>
      </c>
      <c r="Z79" s="48">
        <f t="shared" si="3"/>
        <v>0</v>
      </c>
      <c r="AB79" s="48">
        <f>NORMDIST('Rys 10.12'!V79,'Rys 10.12'!$C$2,'Rys 10.12'!$E$2/SQRT('Rys 10.12'!$F$2),TRUE)</f>
        <v>0.89435022633314476</v>
      </c>
    </row>
    <row r="80" spans="22:28" x14ac:dyDescent="0.2">
      <c r="V80" s="48">
        <v>103.75</v>
      </c>
      <c r="W80" s="48">
        <f>NORMDIST(V80,$C$2,'Rys 10.12'!$E$2/SQRT('Rys 10.12'!$F$2),FALSE)</f>
        <v>5.8110955932726575E-2</v>
      </c>
      <c r="X80" s="48">
        <f>NORMDIST(V80,$D$2,'Rys 10.12'!$E$2/SQRT('Rys 10.12'!$F$2),FALSE)</f>
        <v>0.1419125977377125</v>
      </c>
      <c r="Y80" s="48" t="e">
        <f t="shared" si="2"/>
        <v>#N/A</v>
      </c>
      <c r="Z80" s="48">
        <f t="shared" si="3"/>
        <v>0</v>
      </c>
      <c r="AB80" s="48">
        <f>NORMDIST('Rys 10.12'!V80,'Rys 10.12'!$C$2,'Rys 10.12'!$E$2/SQRT('Rys 10.12'!$F$2),TRUE)</f>
        <v>0.90976116120667339</v>
      </c>
    </row>
    <row r="81" spans="22:28" x14ac:dyDescent="0.2">
      <c r="V81" s="48">
        <v>104</v>
      </c>
      <c r="W81" s="48">
        <f>NORMDIST(V81,$C$2,'Rys 10.12'!$E$2/SQRT('Rys 10.12'!$F$2),FALSE)</f>
        <v>5.1356379553167235E-2</v>
      </c>
      <c r="X81" s="48">
        <f>NORMDIST(V81,$D$2,'Rys 10.12'!$E$2/SQRT('Rys 10.12'!$F$2),FALSE)</f>
        <v>0.14247938585765454</v>
      </c>
      <c r="Y81" s="48" t="e">
        <f t="shared" si="2"/>
        <v>#N/A</v>
      </c>
      <c r="Z81" s="48">
        <f t="shared" si="3"/>
        <v>0.14247938585765454</v>
      </c>
      <c r="AB81" s="48">
        <f>NORMDIST('Rys 10.12'!V81,'Rys 10.12'!$C$2,'Rys 10.12'!$E$2/SQRT('Rys 10.12'!$F$2),TRUE)</f>
        <v>0.9234362744901653</v>
      </c>
    </row>
    <row r="82" spans="22:28" x14ac:dyDescent="0.2">
      <c r="V82" s="48">
        <v>104.25</v>
      </c>
      <c r="W82" s="48">
        <f>NORMDIST(V82,$C$2,'Rys 10.12'!$E$2/SQRT('Rys 10.12'!$F$2),FALSE)</f>
        <v>4.5026543684861656E-2</v>
      </c>
      <c r="X82" s="48">
        <f>NORMDIST(V82,$D$2,'Rys 10.12'!$E$2/SQRT('Rys 10.12'!$F$2),FALSE)</f>
        <v>0.1419125977377125</v>
      </c>
      <c r="Y82" s="48" t="e">
        <f t="shared" si="2"/>
        <v>#N/A</v>
      </c>
      <c r="Z82" s="48">
        <f t="shared" si="3"/>
        <v>0</v>
      </c>
      <c r="AB82" s="48">
        <f>NORMDIST('Rys 10.12'!V82,'Rys 10.12'!$C$2,'Rys 10.12'!$E$2/SQRT('Rys 10.12'!$F$2),TRUE)</f>
        <v>0.93547479200264483</v>
      </c>
    </row>
    <row r="83" spans="22:28" x14ac:dyDescent="0.2">
      <c r="V83" s="48">
        <v>104.5</v>
      </c>
      <c r="W83" s="48">
        <f>NORMDIST(V83,$C$2,'Rys 10.12'!$E$2/SQRT('Rys 10.12'!$F$2),FALSE)</f>
        <v>3.9163423881112186E-2</v>
      </c>
      <c r="X83" s="48">
        <f>NORMDIST(V83,$D$2,'Rys 10.12'!$E$2/SQRT('Rys 10.12'!$F$2),FALSE)</f>
        <v>0.14022572575752348</v>
      </c>
      <c r="Y83" s="48" t="e">
        <f t="shared" si="2"/>
        <v>#N/A</v>
      </c>
      <c r="Z83" s="48">
        <f t="shared" si="3"/>
        <v>0</v>
      </c>
      <c r="AB83" s="48">
        <f>NORMDIST('Rys 10.12'!V83,'Rys 10.12'!$C$2,'Rys 10.12'!$E$2/SQRT('Rys 10.12'!$F$2),TRUE)</f>
        <v>0.94598848311407813</v>
      </c>
    </row>
    <row r="84" spans="22:28" x14ac:dyDescent="0.2">
      <c r="V84" s="48">
        <v>104.75</v>
      </c>
      <c r="W84" s="48">
        <f>NORMDIST(V84,$C$2,'Rys 10.12'!$E$2/SQRT('Rys 10.12'!$F$2),FALSE)</f>
        <v>3.3793293972254286E-2</v>
      </c>
      <c r="X84" s="48">
        <f>NORMDIST(V84,$D$2,'Rys 10.12'!$E$2/SQRT('Rys 10.12'!$F$2),FALSE)</f>
        <v>0.13745871316228145</v>
      </c>
      <c r="Y84" s="48">
        <f t="shared" si="2"/>
        <v>3.3793293972254286E-2</v>
      </c>
      <c r="Z84" s="48">
        <f t="shared" si="3"/>
        <v>0</v>
      </c>
      <c r="AB84" s="48">
        <f>NORMDIST('Rys 10.12'!V84,'Rys 10.12'!$C$2,'Rys 10.12'!$E$2/SQRT('Rys 10.12'!$F$2),TRUE)</f>
        <v>0.95509762666522036</v>
      </c>
    </row>
    <row r="85" spans="22:28" x14ac:dyDescent="0.2">
      <c r="V85" s="48">
        <v>105</v>
      </c>
      <c r="W85" s="48">
        <f>NORMDIST(V85,$C$2,'Rys 10.12'!$E$2/SQRT('Rys 10.12'!$F$2),FALSE)</f>
        <v>2.8927988118824431E-2</v>
      </c>
      <c r="X85" s="48">
        <f>NORMDIST(V85,$D$2,'Rys 10.12'!$E$2/SQRT('Rys 10.12'!$F$2),FALSE)</f>
        <v>0.13367638188013198</v>
      </c>
      <c r="Y85" s="48">
        <f t="shared" si="2"/>
        <v>2.8927988118824431E-2</v>
      </c>
      <c r="Z85" s="48">
        <f t="shared" si="3"/>
        <v>0</v>
      </c>
      <c r="AB85" s="48">
        <f>NORMDIST('Rys 10.12'!V85,'Rys 10.12'!$C$2,'Rys 10.12'!$E$2/SQRT('Rys 10.12'!$F$2),TRUE)</f>
        <v>0.96292723444429662</v>
      </c>
    </row>
    <row r="86" spans="22:28" x14ac:dyDescent="0.2">
      <c r="V86" s="48">
        <v>105.25</v>
      </c>
      <c r="W86" s="48">
        <f>NORMDIST(V86,$C$2,'Rys 10.12'!$E$2/SQRT('Rys 10.12'!$F$2),FALSE)</f>
        <v>2.4566527080961385E-2</v>
      </c>
      <c r="X86" s="48">
        <f>NORMDIST(V86,$D$2,'Rys 10.12'!$E$2/SQRT('Rys 10.12'!$F$2),FALSE)</f>
        <v>0.12896590845633185</v>
      </c>
      <c r="Y86" s="48">
        <f t="shared" si="2"/>
        <v>2.4566527080961385E-2</v>
      </c>
      <c r="Z86" s="48">
        <f t="shared" si="3"/>
        <v>0</v>
      </c>
      <c r="AB86" s="48">
        <f>NORMDIST('Rys 10.12'!V86,'Rys 10.12'!$C$2,'Rys 10.12'!$E$2/SQRT('Rys 10.12'!$F$2),TRUE)</f>
        <v>0.96960363823473861</v>
      </c>
    </row>
    <row r="87" spans="22:28" x14ac:dyDescent="0.2">
      <c r="V87" s="48">
        <v>105.5</v>
      </c>
      <c r="W87" s="48">
        <f>NORMDIST(V87,$C$2,'Rys 10.12'!$E$2/SQRT('Rys 10.12'!$F$2),FALSE)</f>
        <v>2.0696987223554501E-2</v>
      </c>
      <c r="X87" s="48">
        <f>NORMDIST(V87,$D$2,'Rys 10.12'!$E$2/SQRT('Rys 10.12'!$F$2),FALSE)</f>
        <v>0.12343348532746418</v>
      </c>
      <c r="Y87" s="48">
        <f t="shared" si="2"/>
        <v>2.0696987223554501E-2</v>
      </c>
      <c r="Z87" s="48">
        <f t="shared" si="3"/>
        <v>0</v>
      </c>
      <c r="AB87" s="48">
        <f>NORMDIST('Rys 10.12'!V87,'Rys 10.12'!$C$2,'Rys 10.12'!$E$2/SQRT('Rys 10.12'!$F$2),TRUE)</f>
        <v>0.97525151628212892</v>
      </c>
    </row>
    <row r="88" spans="22:28" x14ac:dyDescent="0.2">
      <c r="V88" s="48">
        <v>105.75</v>
      </c>
      <c r="W88" s="48">
        <f>NORMDIST(V88,$C$2,'Rys 10.12'!$E$2/SQRT('Rys 10.12'!$F$2),FALSE)</f>
        <v>1.7298495328221527E-2</v>
      </c>
      <c r="X88" s="48">
        <f>NORMDIST(V88,$D$2,'Rys 10.12'!$E$2/SQRT('Rys 10.12'!$F$2),FALSE)</f>
        <v>0.11720034591084824</v>
      </c>
      <c r="Y88" s="48">
        <f t="shared" si="2"/>
        <v>1.7298495328221527E-2</v>
      </c>
      <c r="Z88" s="48">
        <f t="shared" si="3"/>
        <v>0</v>
      </c>
      <c r="AB88" s="48">
        <f>NORMDIST('Rys 10.12'!V88,'Rys 10.12'!$C$2,'Rys 10.12'!$E$2/SQRT('Rys 10.12'!$F$2),TRUE)</f>
        <v>0.97999140508318472</v>
      </c>
    </row>
    <row r="89" spans="22:28" x14ac:dyDescent="0.2">
      <c r="V89" s="48">
        <v>106</v>
      </c>
      <c r="W89" s="48">
        <f>NORMDIST(V89,$C$2,'Rys 10.12'!$E$2/SQRT('Rys 10.12'!$F$2),FALSE)</f>
        <v>1.4343243014608259E-2</v>
      </c>
      <c r="X89" s="48">
        <f>NORMDIST(V89,$D$2,'Rys 10.12'!$E$2/SQRT('Rys 10.12'!$F$2),FALSE)</f>
        <v>0.11039836100680944</v>
      </c>
      <c r="Y89" s="48">
        <f t="shared" si="2"/>
        <v>1.4343243014608259E-2</v>
      </c>
      <c r="Z89" s="48">
        <f t="shared" si="3"/>
        <v>0</v>
      </c>
      <c r="AB89" s="48">
        <f>NORMDIST('Rys 10.12'!V89,'Rys 10.12'!$C$2,'Rys 10.12'!$E$2/SQRT('Rys 10.12'!$F$2),TRUE)</f>
        <v>0.98393771439617173</v>
      </c>
    </row>
    <row r="90" spans="22:28" x14ac:dyDescent="0.2">
      <c r="V90" s="48">
        <v>106.25</v>
      </c>
      <c r="W90" s="48">
        <f>NORMDIST(V90,$C$2,'Rys 10.12'!$E$2/SQRT('Rys 10.12'!$F$2),FALSE)</f>
        <v>1.1798429875848129E-2</v>
      </c>
      <c r="X90" s="48">
        <f>NORMDIST(V90,$D$2,'Rys 10.12'!$E$2/SQRT('Rys 10.12'!$F$2),FALSE)</f>
        <v>0.10316542916223236</v>
      </c>
      <c r="Y90" s="48">
        <f t="shared" si="2"/>
        <v>1.1798429875848129E-2</v>
      </c>
      <c r="Z90" s="48">
        <f t="shared" si="3"/>
        <v>0</v>
      </c>
      <c r="AB90" s="48">
        <f>NORMDIST('Rys 10.12'!V90,'Rys 10.12'!$C$2,'Rys 10.12'!$E$2/SQRT('Rys 10.12'!$F$2),TRUE)</f>
        <v>0.98719723865798625</v>
      </c>
    </row>
    <row r="91" spans="22:28" x14ac:dyDescent="0.2">
      <c r="V91" s="48">
        <v>106.5</v>
      </c>
      <c r="W91" s="48">
        <f>NORMDIST(V91,$C$2,'Rys 10.12'!$E$2/SQRT('Rys 10.12'!$F$2),FALSE)</f>
        <v>9.6280626067841348E-3</v>
      </c>
      <c r="X91" s="48">
        <f>NORMDIST(V91,$D$2,'Rys 10.12'!$E$2/SQRT('Rys 10.12'!$F$2),FALSE)</f>
        <v>9.5640884409230631E-2</v>
      </c>
      <c r="Y91" s="48">
        <f t="shared" si="2"/>
        <v>9.6280626067841348E-3</v>
      </c>
      <c r="Z91" s="48">
        <f t="shared" si="3"/>
        <v>0</v>
      </c>
      <c r="AB91" s="48">
        <f>NORMDIST('Rys 10.12'!V91,'Rys 10.12'!$C$2,'Rys 10.12'!$E$2/SQRT('Rys 10.12'!$F$2),TRUE)</f>
        <v>0.98986813749882607</v>
      </c>
    </row>
    <row r="92" spans="22:28" x14ac:dyDescent="0.2">
      <c r="V92" s="48">
        <v>106.75</v>
      </c>
      <c r="W92" s="48">
        <f>NORMDIST(V92,$C$2,'Rys 10.12'!$E$2/SQRT('Rys 10.12'!$F$2),FALSE)</f>
        <v>7.7945568077096277E-3</v>
      </c>
      <c r="X92" s="48">
        <f>NORMDIST(V92,$D$2,'Rys 10.12'!$E$2/SQRT('Rys 10.12'!$F$2),FALSE)</f>
        <v>8.7961131787842983E-2</v>
      </c>
      <c r="Y92" s="48">
        <f t="shared" si="2"/>
        <v>7.7945568077096277E-3</v>
      </c>
      <c r="Z92" s="48">
        <f t="shared" si="3"/>
        <v>0</v>
      </c>
      <c r="AB92" s="48">
        <f>NORMDIST('Rys 10.12'!V92,'Rys 10.12'!$C$2,'Rys 10.12'!$E$2/SQRT('Rys 10.12'!$F$2),TRUE)</f>
        <v>0.99203934228101109</v>
      </c>
    </row>
    <row r="93" spans="22:28" x14ac:dyDescent="0.2">
      <c r="V93" s="48">
        <v>107</v>
      </c>
      <c r="W93" s="48">
        <f>NORMDIST(V93,$C$2,'Rys 10.12'!$E$2/SQRT('Rys 10.12'!$F$2),FALSE)</f>
        <v>6.2601073191316213E-3</v>
      </c>
      <c r="X93" s="48">
        <f>NORMDIST(V93,$D$2,'Rys 10.12'!$E$2/SQRT('Rys 10.12'!$F$2),FALSE)</f>
        <v>8.0255695925774126E-2</v>
      </c>
      <c r="Y93" s="48">
        <f t="shared" si="2"/>
        <v>6.2601073191316213E-3</v>
      </c>
      <c r="Z93" s="48">
        <f t="shared" si="3"/>
        <v>0</v>
      </c>
      <c r="AB93" s="48">
        <f>NORMDIST('Rys 10.12'!V93,'Rys 10.12'!$C$2,'Rys 10.12'!$E$2/SQRT('Rys 10.12'!$F$2),TRUE)</f>
        <v>0.99379033467422384</v>
      </c>
    </row>
    <row r="94" spans="22:28" x14ac:dyDescent="0.2">
      <c r="V94" s="48">
        <v>107.25</v>
      </c>
      <c r="W94" s="48">
        <f>NORMDIST(V94,$C$2,'Rys 10.12'!$E$2/SQRT('Rys 10.12'!$F$2),FALSE)</f>
        <v>4.9878106874268954E-3</v>
      </c>
      <c r="X94" s="48">
        <f>NORMDIST(V94,$D$2,'Rys 10.12'!$E$2/SQRT('Rys 10.12'!$F$2),FALSE)</f>
        <v>7.2643833152138293E-2</v>
      </c>
      <c r="Y94" s="48">
        <f t="shared" si="2"/>
        <v>4.9878106874268954E-3</v>
      </c>
      <c r="Z94" s="48">
        <f t="shared" si="3"/>
        <v>0</v>
      </c>
      <c r="AB94" s="48">
        <f>NORMDIST('Rys 10.12'!V94,'Rys 10.12'!$C$2,'Rys 10.12'!$E$2/SQRT('Rys 10.12'!$F$2),TRUE)</f>
        <v>0.99519123700156653</v>
      </c>
    </row>
    <row r="95" spans="22:28" x14ac:dyDescent="0.2">
      <c r="V95" s="48">
        <v>107.5</v>
      </c>
      <c r="W95" s="48">
        <f>NORMDIST(V95,$C$2,'Rys 10.12'!$E$2/SQRT('Rys 10.12'!$F$2),FALSE)</f>
        <v>3.9425387934511934E-3</v>
      </c>
      <c r="X95" s="48">
        <f>NORMDIST(V95,$D$2,'Rys 10.12'!$E$2/SQRT('Rys 10.12'!$F$2),FALSE)</f>
        <v>6.5231816210364973E-2</v>
      </c>
      <c r="Y95" s="48">
        <f t="shared" si="2"/>
        <v>3.9425387934511934E-3</v>
      </c>
      <c r="Z95" s="48">
        <f t="shared" si="3"/>
        <v>0</v>
      </c>
      <c r="AB95" s="48">
        <f>NORMDIST('Rys 10.12'!V95,'Rys 10.12'!$C$2,'Rys 10.12'!$E$2/SQRT('Rys 10.12'!$F$2),TRUE)</f>
        <v>0.99630315197504205</v>
      </c>
    </row>
    <row r="96" spans="22:28" x14ac:dyDescent="0.2">
      <c r="V96" s="48">
        <v>107.75</v>
      </c>
      <c r="W96" s="48">
        <f>NORMDIST(V96,$C$2,'Rys 10.12'!$E$2/SQRT('Rys 10.12'!$F$2),FALSE)</f>
        <v>3.091575238587697E-3</v>
      </c>
      <c r="X96" s="48">
        <f>NORMDIST(V96,$D$2,'Rys 10.12'!$E$2/SQRT('Rys 10.12'!$F$2),FALSE)</f>
        <v>5.8110955932726575E-2</v>
      </c>
      <c r="Y96" s="48">
        <f t="shared" si="2"/>
        <v>3.091575238587697E-3</v>
      </c>
      <c r="Z96" s="48">
        <f t="shared" si="3"/>
        <v>0</v>
      </c>
      <c r="AB96" s="48">
        <f>NORMDIST('Rys 10.12'!V96,'Rys 10.12'!$C$2,'Rys 10.12'!$E$2/SQRT('Rys 10.12'!$F$2),TRUE)</f>
        <v>0.99717869083087529</v>
      </c>
    </row>
    <row r="97" spans="22:28" x14ac:dyDescent="0.2">
      <c r="V97" s="48">
        <v>108</v>
      </c>
      <c r="W97" s="48">
        <f>NORMDIST(V97,$C$2,'Rys 10.12'!$E$2/SQRT('Rys 10.12'!$F$2),FALSE)</f>
        <v>2.405035526867944E-3</v>
      </c>
      <c r="X97" s="48">
        <f>NORMDIST(V97,$D$2,'Rys 10.12'!$E$2/SQRT('Rys 10.12'!$F$2),FALSE)</f>
        <v>5.1356379553167235E-2</v>
      </c>
      <c r="Y97" s="48">
        <f t="shared" si="2"/>
        <v>2.405035526867944E-3</v>
      </c>
      <c r="Z97" s="48">
        <f t="shared" si="3"/>
        <v>0</v>
      </c>
      <c r="AB97" s="48">
        <f>NORMDIST('Rys 10.12'!V97,'Rys 10.12'!$C$2,'Rys 10.12'!$E$2/SQRT('Rys 10.12'!$F$2),TRUE)</f>
        <v>0.99786263301991374</v>
      </c>
    </row>
    <row r="98" spans="22:28" x14ac:dyDescent="0.2">
      <c r="V98" s="48">
        <v>108.25</v>
      </c>
      <c r="W98" s="48">
        <f>NORMDIST(V98,$C$2,'Rys 10.12'!$E$2/SQRT('Rys 10.12'!$F$2),FALSE)</f>
        <v>1.8560984280845798E-3</v>
      </c>
      <c r="X98" s="48">
        <f>NORMDIST(V98,$D$2,'Rys 10.12'!$E$2/SQRT('Rys 10.12'!$F$2),FALSE)</f>
        <v>4.5026543684861656E-2</v>
      </c>
      <c r="Y98" s="48">
        <f t="shared" si="2"/>
        <v>1.8560984280845798E-3</v>
      </c>
      <c r="Z98" s="48">
        <f t="shared" si="3"/>
        <v>0</v>
      </c>
      <c r="AB98" s="48">
        <f>NORMDIST('Rys 10.12'!V98,'Rys 10.12'!$C$2,'Rys 10.12'!$E$2/SQRT('Rys 10.12'!$F$2),TRUE)</f>
        <v>0.99839266672408999</v>
      </c>
    </row>
    <row r="99" spans="22:28" x14ac:dyDescent="0.2">
      <c r="V99" s="48">
        <v>108.5</v>
      </c>
      <c r="W99" s="48">
        <f>NORMDIST(V99,$C$2,'Rys 10.12'!$E$2/SQRT('Rys 10.12'!$F$2),FALSE)</f>
        <v>1.4210793895606032E-3</v>
      </c>
      <c r="X99" s="48">
        <f>NORMDIST(V99,$D$2,'Rys 10.12'!$E$2/SQRT('Rys 10.12'!$F$2),FALSE)</f>
        <v>3.9163423881112186E-2</v>
      </c>
      <c r="Y99" s="48">
        <f t="shared" si="2"/>
        <v>1.4210793895606032E-3</v>
      </c>
      <c r="Z99" s="48">
        <f t="shared" si="3"/>
        <v>0</v>
      </c>
      <c r="AB99" s="48">
        <f>NORMDIST('Rys 10.12'!V99,'Rys 10.12'!$C$2,'Rys 10.12'!$E$2/SQRT('Rys 10.12'!$F$2),TRUE)</f>
        <v>0.99880016680759565</v>
      </c>
    </row>
    <row r="100" spans="22:28" x14ac:dyDescent="0.2">
      <c r="V100" s="48">
        <v>108.75</v>
      </c>
      <c r="W100" s="48">
        <f>NORMDIST(V100,$C$2,'Rys 10.12'!$E$2/SQRT('Rys 10.12'!$F$2),FALSE)</f>
        <v>1.0793778697138416E-3</v>
      </c>
      <c r="X100" s="48">
        <f>NORMDIST(V100,$D$2,'Rys 10.12'!$E$2/SQRT('Rys 10.12'!$F$2),FALSE)</f>
        <v>3.3793293972254286E-2</v>
      </c>
      <c r="Y100" s="48">
        <f t="shared" si="2"/>
        <v>1.0793778697138416E-3</v>
      </c>
      <c r="Z100" s="48">
        <f t="shared" si="3"/>
        <v>0</v>
      </c>
      <c r="AB100" s="48">
        <f>NORMDIST('Rys 10.12'!V100,'Rys 10.12'!$C$2,'Rys 10.12'!$E$2/SQRT('Rys 10.12'!$F$2),TRUE)</f>
        <v>0.99911097470089161</v>
      </c>
    </row>
    <row r="101" spans="22:28" x14ac:dyDescent="0.2">
      <c r="V101" s="48">
        <v>109</v>
      </c>
      <c r="W101" s="48">
        <f>NORMDIST(V101,$C$2,'Rys 10.12'!$E$2/SQRT('Rys 10.12'!$F$2),FALSE)</f>
        <v>8.1332947117117326E-4</v>
      </c>
      <c r="X101" s="48">
        <f>NORMDIST(V101,$D$2,'Rys 10.12'!$E$2/SQRT('Rys 10.12'!$F$2),FALSE)</f>
        <v>2.8927988118824431E-2</v>
      </c>
      <c r="Y101" s="48">
        <f t="shared" si="2"/>
        <v>8.1332947117117326E-4</v>
      </c>
      <c r="Z101" s="48">
        <f t="shared" si="3"/>
        <v>0</v>
      </c>
      <c r="AB101" s="48">
        <f>NORMDIST('Rys 10.12'!V101,'Rys 10.12'!$C$2,'Rys 10.12'!$E$2/SQRT('Rys 10.12'!$F$2),TRUE)</f>
        <v>0.99934615259594539</v>
      </c>
    </row>
    <row r="102" spans="22:28" x14ac:dyDescent="0.2">
      <c r="V102" s="48">
        <v>109.25</v>
      </c>
      <c r="W102" s="48">
        <f>NORMDIST(V102,$C$2,'Rys 10.12'!$E$2/SQRT('Rys 10.12'!$F$2),FALSE)</f>
        <v>6.0799126539827053E-4</v>
      </c>
      <c r="X102" s="48">
        <f>NORMDIST(V102,$D$2,'Rys 10.12'!$E$2/SQRT('Rys 10.12'!$F$2),FALSE)</f>
        <v>2.4566527080961385E-2</v>
      </c>
      <c r="Y102" s="48">
        <f t="shared" si="2"/>
        <v>6.0799126539827053E-4</v>
      </c>
      <c r="Z102" s="48">
        <f t="shared" si="3"/>
        <v>0</v>
      </c>
      <c r="AB102" s="48">
        <f>NORMDIST('Rys 10.12'!V102,'Rys 10.12'!$C$2,'Rys 10.12'!$E$2/SQRT('Rys 10.12'!$F$2),TRUE)</f>
        <v>0.99952269176553699</v>
      </c>
    </row>
    <row r="103" spans="22:28" x14ac:dyDescent="0.2">
      <c r="V103" s="48">
        <v>109.5</v>
      </c>
      <c r="W103" s="48">
        <f>NORMDIST(V103,$C$2,'Rys 10.12'!$E$2/SQRT('Rys 10.12'!$F$2),FALSE)</f>
        <v>4.5088522255063362E-4</v>
      </c>
      <c r="X103" s="48">
        <f>NORMDIST(V103,$D$2,'Rys 10.12'!$E$2/SQRT('Rys 10.12'!$F$2),FALSE)</f>
        <v>2.0696987223554501E-2</v>
      </c>
      <c r="Y103" s="48">
        <f t="shared" si="2"/>
        <v>4.5088522255063362E-4</v>
      </c>
      <c r="Z103" s="48">
        <f t="shared" si="3"/>
        <v>0</v>
      </c>
      <c r="AB103" s="48">
        <f>NORMDIST('Rys 10.12'!V103,'Rys 10.12'!$C$2,'Rys 10.12'!$E$2/SQRT('Rys 10.12'!$F$2),TRUE)</f>
        <v>0.99965416149843445</v>
      </c>
    </row>
    <row r="104" spans="22:28" x14ac:dyDescent="0.2">
      <c r="V104" s="48">
        <v>109.75</v>
      </c>
      <c r="W104" s="48">
        <f>NORMDIST(V104,$C$2,'Rys 10.12'!$E$2/SQRT('Rys 10.12'!$F$2),FALSE)</f>
        <v>3.3172063996145251E-4</v>
      </c>
      <c r="X104" s="48">
        <f>NORMDIST(V104,$D$2,'Rys 10.12'!$E$2/SQRT('Rys 10.12'!$F$2),FALSE)</f>
        <v>1.7298495328221527E-2</v>
      </c>
      <c r="Y104" s="48">
        <f t="shared" si="2"/>
        <v>3.3172063996145251E-4</v>
      </c>
      <c r="Z104" s="48">
        <f t="shared" si="3"/>
        <v>0</v>
      </c>
      <c r="AB104" s="48">
        <f>NORMDIST('Rys 10.12'!V104,'Rys 10.12'!$C$2,'Rys 10.12'!$E$2/SQRT('Rys 10.12'!$F$2),TRUE)</f>
        <v>0.99975129087516557</v>
      </c>
    </row>
    <row r="105" spans="22:28" x14ac:dyDescent="0.2">
      <c r="V105" s="48">
        <v>110</v>
      </c>
      <c r="W105" s="48">
        <f>NORMDIST(V105,$C$2,'Rys 10.12'!$E$2/SQRT('Rys 10.12'!$F$2),FALSE)</f>
        <v>2.4211228040452743E-4</v>
      </c>
      <c r="X105" s="48">
        <f>NORMDIST(V105,$D$2,'Rys 10.12'!$E$2/SQRT('Rys 10.12'!$F$2),FALSE)</f>
        <v>1.4343243014608259E-2</v>
      </c>
      <c r="Y105" s="48">
        <f t="shared" si="2"/>
        <v>2.4211228040452743E-4</v>
      </c>
      <c r="Z105" s="48">
        <f t="shared" si="3"/>
        <v>0</v>
      </c>
      <c r="AB105" s="48">
        <f>NORMDIST('Rys 10.12'!V105,'Rys 10.12'!$C$2,'Rys 10.12'!$E$2/SQRT('Rys 10.12'!$F$2),TRUE)</f>
        <v>0.9998224803096265</v>
      </c>
    </row>
    <row r="106" spans="22:28" x14ac:dyDescent="0.2">
      <c r="V106" s="48">
        <v>110.25</v>
      </c>
      <c r="W106" s="48">
        <f>NORMDIST(V106,$C$2,'Rys 10.12'!$E$2/SQRT('Rys 10.12'!$F$2),FALSE)</f>
        <v>1.7530688501376563E-4</v>
      </c>
      <c r="X106" s="48">
        <f>NORMDIST(V106,$D$2,'Rys 10.12'!$E$2/SQRT('Rys 10.12'!$F$2),FALSE)</f>
        <v>1.1798429875848129E-2</v>
      </c>
      <c r="Y106" s="48">
        <f t="shared" si="2"/>
        <v>1.7530688501376563E-4</v>
      </c>
      <c r="Z106" s="48">
        <f t="shared" si="3"/>
        <v>0</v>
      </c>
      <c r="AB106" s="48">
        <f>NORMDIST('Rys 10.12'!V106,'Rys 10.12'!$C$2,'Rys 10.12'!$E$2/SQRT('Rys 10.12'!$F$2),TRUE)</f>
        <v>0.99987424344839315</v>
      </c>
    </row>
    <row r="107" spans="22:28" x14ac:dyDescent="0.2">
      <c r="V107" s="48">
        <v>110.5</v>
      </c>
      <c r="W107" s="48">
        <f>NORMDIST(V107,$C$2,'Rys 10.12'!$E$2/SQRT('Rys 10.12'!$F$2),FALSE)</f>
        <v>1.2592702941694456E-4</v>
      </c>
      <c r="X107" s="48">
        <f>NORMDIST(V107,$D$2,'Rys 10.12'!$E$2/SQRT('Rys 10.12'!$F$2),FALSE)</f>
        <v>9.6280626067841348E-3</v>
      </c>
      <c r="Y107" s="48">
        <f t="shared" si="2"/>
        <v>1.2592702941694456E-4</v>
      </c>
      <c r="Z107" s="48">
        <f t="shared" si="3"/>
        <v>0</v>
      </c>
      <c r="AB107" s="48">
        <f>NORMDIST('Rys 10.12'!V107,'Rys 10.12'!$C$2,'Rys 10.12'!$E$2/SQRT('Rys 10.12'!$F$2),TRUE)</f>
        <v>0.99991158271479919</v>
      </c>
    </row>
    <row r="108" spans="22:28" x14ac:dyDescent="0.2">
      <c r="V108" s="48">
        <v>110.75</v>
      </c>
      <c r="W108" s="48">
        <f>NORMDIST(V108,$C$2,'Rys 10.12'!$E$2/SQRT('Rys 10.12'!$F$2),FALSE)</f>
        <v>8.9738080398600524E-5</v>
      </c>
      <c r="X108" s="48">
        <f>NORMDIST(V108,$D$2,'Rys 10.12'!$E$2/SQRT('Rys 10.12'!$F$2),FALSE)</f>
        <v>7.7945568077096277E-3</v>
      </c>
      <c r="Y108" s="48">
        <f t="shared" si="2"/>
        <v>8.9738080398600524E-5</v>
      </c>
      <c r="Z108" s="48">
        <f t="shared" si="3"/>
        <v>0</v>
      </c>
      <c r="AB108" s="48">
        <f>NORMDIST('Rys 10.12'!V108,'Rys 10.12'!$C$2,'Rys 10.12'!$E$2/SQRT('Rys 10.12'!$F$2),TRUE)</f>
        <v>0.99993830361453928</v>
      </c>
    </row>
    <row r="109" spans="22:28" x14ac:dyDescent="0.2">
      <c r="V109" s="48">
        <v>111</v>
      </c>
      <c r="W109" s="48">
        <f>NORMDIST(V109,$C$2,'Rys 10.12'!$E$2/SQRT('Rys 10.12'!$F$2),FALSE)</f>
        <v>6.344135100458288E-5</v>
      </c>
      <c r="X109" s="48">
        <f>NORMDIST(V109,$D$2,'Rys 10.12'!$E$2/SQRT('Rys 10.12'!$F$2),FALSE)</f>
        <v>6.2601073191316213E-3</v>
      </c>
      <c r="Y109" s="48">
        <f t="shared" si="2"/>
        <v>6.344135100458288E-5</v>
      </c>
      <c r="Z109" s="48">
        <f t="shared" si="3"/>
        <v>0</v>
      </c>
      <c r="AB109" s="48">
        <f>NORMDIST('Rys 10.12'!V109,'Rys 10.12'!$C$2,'Rys 10.12'!$E$2/SQRT('Rys 10.12'!$F$2),TRUE)</f>
        <v>0.99995727401465972</v>
      </c>
    </row>
    <row r="110" spans="22:28" x14ac:dyDescent="0.2">
      <c r="V110" s="48">
        <v>111.25</v>
      </c>
      <c r="W110" s="48">
        <f>NORMDIST(V110,$C$2,'Rys 10.12'!$E$2/SQRT('Rys 10.12'!$F$2),FALSE)</f>
        <v>4.4494456010371361E-5</v>
      </c>
      <c r="X110" s="48">
        <f>NORMDIST(V110,$D$2,'Rys 10.12'!$E$2/SQRT('Rys 10.12'!$F$2),FALSE)</f>
        <v>4.9878106874268954E-3</v>
      </c>
      <c r="Y110" s="48">
        <f t="shared" si="2"/>
        <v>4.4494456010371361E-5</v>
      </c>
      <c r="Z110" s="48">
        <f t="shared" si="3"/>
        <v>0</v>
      </c>
      <c r="AB110" s="48">
        <f>NORMDIST('Rys 10.12'!V110,'Rys 10.12'!$C$2,'Rys 10.12'!$E$2/SQRT('Rys 10.12'!$F$2),TRUE)</f>
        <v>0.99997063510871476</v>
      </c>
    </row>
    <row r="111" spans="22:28" x14ac:dyDescent="0.2">
      <c r="V111" s="48">
        <v>111.5</v>
      </c>
      <c r="W111" s="48">
        <f>NORMDIST(V111,$C$2,'Rys 10.12'!$E$2/SQRT('Rys 10.12'!$F$2),FALSE)</f>
        <v>3.0958307598264511E-5</v>
      </c>
      <c r="X111" s="48">
        <f>NORMDIST(V111,$D$2,'Rys 10.12'!$E$2/SQRT('Rys 10.12'!$F$2),FALSE)</f>
        <v>3.9425387934511934E-3</v>
      </c>
      <c r="Y111" s="48">
        <f t="shared" si="2"/>
        <v>3.0958307598264511E-5</v>
      </c>
      <c r="Z111" s="48">
        <f t="shared" si="3"/>
        <v>0</v>
      </c>
      <c r="AB111" s="48">
        <f>NORMDIST('Rys 10.12'!V111,'Rys 10.12'!$C$2,'Rys 10.12'!$E$2/SQRT('Rys 10.12'!$F$2),TRUE)</f>
        <v>0.99997997082548262</v>
      </c>
    </row>
    <row r="112" spans="22:28" x14ac:dyDescent="0.2">
      <c r="V112" s="48">
        <v>111.75</v>
      </c>
      <c r="W112" s="48">
        <f>NORMDIST(V112,$C$2,'Rys 10.12'!$E$2/SQRT('Rys 10.12'!$F$2),FALSE)</f>
        <v>2.1369105912785407E-5</v>
      </c>
      <c r="X112" s="48">
        <f>NORMDIST(V112,$D$2,'Rys 10.12'!$E$2/SQRT('Rys 10.12'!$F$2),FALSE)</f>
        <v>3.091575238587697E-3</v>
      </c>
      <c r="Y112" s="48">
        <f t="shared" si="2"/>
        <v>2.1369105912785407E-5</v>
      </c>
      <c r="Z112" s="48">
        <f t="shared" si="3"/>
        <v>0</v>
      </c>
      <c r="AB112" s="48">
        <f>NORMDIST('Rys 10.12'!V112,'Rys 10.12'!$C$2,'Rys 10.12'!$E$2/SQRT('Rys 10.12'!$F$2),TRUE)</f>
        <v>0.99998644215372434</v>
      </c>
    </row>
    <row r="113" spans="22:28" x14ac:dyDescent="0.2">
      <c r="V113" s="48">
        <v>112</v>
      </c>
      <c r="W113" s="48">
        <f>NORMDIST(V113,$C$2,'Rys 10.12'!$E$2/SQRT('Rys 10.12'!$F$2),FALSE)</f>
        <v>1.4632998333014581E-5</v>
      </c>
      <c r="X113" s="48">
        <f>NORMDIST(V113,$D$2,'Rys 10.12'!$E$2/SQRT('Rys 10.12'!$F$2),FALSE)</f>
        <v>2.405035526867944E-3</v>
      </c>
      <c r="Y113" s="48">
        <f t="shared" si="2"/>
        <v>1.4632998333014581E-5</v>
      </c>
      <c r="Z113" s="48">
        <f t="shared" si="3"/>
        <v>0</v>
      </c>
      <c r="AB113" s="48">
        <f>NORMDIST('Rys 10.12'!V113,'Rys 10.12'!$C$2,'Rys 10.12'!$E$2/SQRT('Rys 10.12'!$F$2),TRUE)</f>
        <v>0.99999089235142546</v>
      </c>
    </row>
    <row r="114" spans="22:28" x14ac:dyDescent="0.2">
      <c r="V114" s="48">
        <v>112.25</v>
      </c>
      <c r="W114" s="48">
        <f>NORMDIST(V114,$C$2,'Rys 10.12'!$E$2/SQRT('Rys 10.12'!$F$2),FALSE)</f>
        <v>9.9407265104338861E-6</v>
      </c>
      <c r="X114" s="48">
        <f>NORMDIST(V114,$D$2,'Rys 10.12'!$E$2/SQRT('Rys 10.12'!$F$2),FALSE)</f>
        <v>1.8560984280845798E-3</v>
      </c>
      <c r="Y114" s="48">
        <f t="shared" si="2"/>
        <v>9.9407265104338861E-6</v>
      </c>
      <c r="Z114" s="48">
        <f t="shared" si="3"/>
        <v>0</v>
      </c>
      <c r="AB114" s="48">
        <f>NORMDIST('Rys 10.12'!V114,'Rys 10.12'!$C$2,'Rys 10.12'!$E$2/SQRT('Rys 10.12'!$F$2),TRUE)</f>
        <v>0.99999392837608869</v>
      </c>
    </row>
    <row r="115" spans="22:28" x14ac:dyDescent="0.2">
      <c r="V115" s="48">
        <v>112.5</v>
      </c>
      <c r="W115" s="48">
        <f>NORMDIST(V115,$C$2,'Rys 10.12'!$E$2/SQRT('Rys 10.12'!$F$2),FALSE)</f>
        <v>6.6994748196024829E-6</v>
      </c>
      <c r="X115" s="48">
        <f>NORMDIST(V115,$D$2,'Rys 10.12'!$E$2/SQRT('Rys 10.12'!$F$2),FALSE)</f>
        <v>1.4210793895606032E-3</v>
      </c>
      <c r="Y115" s="48">
        <f t="shared" si="2"/>
        <v>6.6994748196024829E-6</v>
      </c>
      <c r="Z115" s="48">
        <f t="shared" si="3"/>
        <v>0</v>
      </c>
      <c r="AB115" s="48">
        <f>NORMDIST('Rys 10.12'!V115,'Rys 10.12'!$C$2,'Rys 10.12'!$E$2/SQRT('Rys 10.12'!$F$2),TRUE)</f>
        <v>0.99999598318480221</v>
      </c>
    </row>
    <row r="116" spans="22:28" x14ac:dyDescent="0.2">
      <c r="V116" s="48">
        <v>112.75</v>
      </c>
      <c r="W116" s="48">
        <f>NORMDIST(V116,$C$2,'Rys 10.12'!$E$2/SQRT('Rys 10.12'!$F$2),FALSE)</f>
        <v>4.4792079325576829E-6</v>
      </c>
      <c r="X116" s="48">
        <f>NORMDIST(V116,$D$2,'Rys 10.12'!$E$2/SQRT('Rys 10.12'!$F$2),FALSE)</f>
        <v>1.0793778697138416E-3</v>
      </c>
      <c r="Y116" s="48">
        <f t="shared" si="2"/>
        <v>4.4792079325576829E-6</v>
      </c>
      <c r="Z116" s="48">
        <f t="shared" si="3"/>
        <v>0</v>
      </c>
      <c r="AB116" s="48">
        <f>NORMDIST('Rys 10.12'!V116,'Rys 10.12'!$C$2,'Rys 10.12'!$E$2/SQRT('Rys 10.12'!$F$2),TRUE)</f>
        <v>0.99999736286240704</v>
      </c>
    </row>
    <row r="117" spans="22:28" x14ac:dyDescent="0.2">
      <c r="V117" s="48">
        <v>113</v>
      </c>
      <c r="W117" s="48">
        <f>NORMDIST(V117,$C$2,'Rys 10.12'!$E$2/SQRT('Rys 10.12'!$F$2),FALSE)</f>
        <v>2.9709785690901807E-6</v>
      </c>
      <c r="X117" s="48">
        <f>NORMDIST(V117,$D$2,'Rys 10.12'!$E$2/SQRT('Rys 10.12'!$F$2),FALSE)</f>
        <v>8.1332947117117326E-4</v>
      </c>
      <c r="Y117" s="48">
        <f t="shared" si="2"/>
        <v>2.9709785690901807E-6</v>
      </c>
      <c r="Z117" s="48">
        <f t="shared" si="3"/>
        <v>0</v>
      </c>
      <c r="AB117" s="48">
        <f>NORMDIST('Rys 10.12'!V117,'Rys 10.12'!$C$2,'Rys 10.12'!$E$2/SQRT('Rys 10.12'!$F$2),TRUE)</f>
        <v>0.99999828188024864</v>
      </c>
    </row>
    <row r="118" spans="22:28" x14ac:dyDescent="0.2">
      <c r="V118" s="48">
        <v>113.25</v>
      </c>
      <c r="W118" s="48">
        <f>NORMDIST(V118,$C$2,'Rys 10.12'!$E$2/SQRT('Rys 10.12'!$F$2),FALSE)</f>
        <v>1.9549499603373039E-6</v>
      </c>
      <c r="X118" s="48">
        <f>NORMDIST(V118,$D$2,'Rys 10.12'!$E$2/SQRT('Rys 10.12'!$F$2),FALSE)</f>
        <v>6.0799126539827053E-4</v>
      </c>
      <c r="Y118" s="48">
        <f t="shared" si="2"/>
        <v>1.9549499603373039E-6</v>
      </c>
      <c r="Z118" s="48">
        <f t="shared" si="3"/>
        <v>0</v>
      </c>
      <c r="AB118" s="48">
        <f>NORMDIST('Rys 10.12'!V118,'Rys 10.12'!$C$2,'Rys 10.12'!$E$2/SQRT('Rys 10.12'!$F$2),TRUE)</f>
        <v>0.99999888919017821</v>
      </c>
    </row>
    <row r="119" spans="22:28" x14ac:dyDescent="0.2">
      <c r="V119" s="48">
        <v>113.5</v>
      </c>
      <c r="W119" s="48">
        <f>NORMDIST(V119,$C$2,'Rys 10.12'!$E$2/SQRT('Rys 10.12'!$F$2),FALSE)</f>
        <v>1.2761731495863595E-6</v>
      </c>
      <c r="X119" s="48">
        <f>NORMDIST(V119,$D$2,'Rys 10.12'!$E$2/SQRT('Rys 10.12'!$F$2),FALSE)</f>
        <v>4.5088522255063362E-4</v>
      </c>
      <c r="Y119" s="48">
        <f t="shared" si="2"/>
        <v>1.2761731495863595E-6</v>
      </c>
      <c r="Z119" s="48">
        <f t="shared" si="3"/>
        <v>0</v>
      </c>
      <c r="AB119" s="48">
        <f>NORMDIST('Rys 10.12'!V119,'Rys 10.12'!$C$2,'Rys 10.12'!$E$2/SQRT('Rys 10.12'!$F$2),TRUE)</f>
        <v>0.99999928733120425</v>
      </c>
    </row>
    <row r="120" spans="22:28" x14ac:dyDescent="0.2">
      <c r="V120" s="48">
        <v>113.75</v>
      </c>
      <c r="W120" s="48">
        <f>NORMDIST(V120,$C$2,'Rys 10.12'!$E$2/SQRT('Rys 10.12'!$F$2),FALSE)</f>
        <v>8.2645914822240595E-7</v>
      </c>
      <c r="X120" s="48">
        <f>NORMDIST(V120,$D$2,'Rys 10.12'!$E$2/SQRT('Rys 10.12'!$F$2),FALSE)</f>
        <v>3.3172063996145251E-4</v>
      </c>
      <c r="Y120" s="48">
        <f t="shared" si="2"/>
        <v>8.2645914822240595E-7</v>
      </c>
      <c r="Z120" s="48">
        <f t="shared" si="3"/>
        <v>0</v>
      </c>
      <c r="AB120" s="48">
        <f>NORMDIST('Rys 10.12'!V120,'Rys 10.12'!$C$2,'Rys 10.12'!$E$2/SQRT('Rys 10.12'!$F$2),TRUE)</f>
        <v>0.99999954627385568</v>
      </c>
    </row>
    <row r="121" spans="22:28" x14ac:dyDescent="0.2">
      <c r="V121" s="48">
        <v>114</v>
      </c>
      <c r="W121" s="48">
        <f>NORMDIST(V121,$C$2,'Rys 10.12'!$E$2/SQRT('Rys 10.12'!$F$2),FALSE)</f>
        <v>5.3097125526224923E-7</v>
      </c>
      <c r="X121" s="48">
        <f>NORMDIST(V121,$D$2,'Rys 10.12'!$E$2/SQRT('Rys 10.12'!$F$2),FALSE)</f>
        <v>2.4211228040452743E-4</v>
      </c>
      <c r="Y121" s="48">
        <f t="shared" si="2"/>
        <v>5.3097125526224923E-7</v>
      </c>
      <c r="Z121" s="48">
        <f t="shared" si="3"/>
        <v>0</v>
      </c>
      <c r="AB121" s="48">
        <f>NORMDIST('Rys 10.12'!V121,'Rys 10.12'!$C$2,'Rys 10.12'!$E$2/SQRT('Rys 10.12'!$F$2),TRUE)</f>
        <v>0.99999971334842808</v>
      </c>
    </row>
    <row r="122" spans="22:28" x14ac:dyDescent="0.2">
      <c r="V122" s="48">
        <v>114.25</v>
      </c>
      <c r="W122" s="48">
        <f>NORMDIST(V122,$C$2,'Rys 10.12'!$E$2/SQRT('Rys 10.12'!$F$2),FALSE)</f>
        <v>3.3842190128401951E-7</v>
      </c>
      <c r="X122" s="48">
        <f>NORMDIST(V122,$D$2,'Rys 10.12'!$E$2/SQRT('Rys 10.12'!$F$2),FALSE)</f>
        <v>1.7530688501376563E-4</v>
      </c>
      <c r="Y122" s="48">
        <f t="shared" si="2"/>
        <v>3.3842190128401951E-7</v>
      </c>
      <c r="Z122" s="48">
        <f t="shared" si="3"/>
        <v>0</v>
      </c>
      <c r="AB122" s="48">
        <f>NORMDIST('Rys 10.12'!V122,'Rys 10.12'!$C$2,'Rys 10.12'!$E$2/SQRT('Rys 10.12'!$F$2),TRUE)</f>
        <v>0.99999982029262779</v>
      </c>
    </row>
    <row r="123" spans="22:28" x14ac:dyDescent="0.2">
      <c r="V123" s="48">
        <v>114.5</v>
      </c>
      <c r="W123" s="48">
        <f>NORMDIST(V123,$C$2,'Rys 10.12'!$E$2/SQRT('Rys 10.12'!$F$2),FALSE)</f>
        <v>2.1398520265355655E-7</v>
      </c>
      <c r="X123" s="48">
        <f>NORMDIST(V123,$D$2,'Rys 10.12'!$E$2/SQRT('Rys 10.12'!$F$2),FALSE)</f>
        <v>1.2592702941694456E-4</v>
      </c>
      <c r="Y123" s="48">
        <f t="shared" si="2"/>
        <v>2.1398520265355655E-7</v>
      </c>
      <c r="Z123" s="48">
        <f t="shared" si="3"/>
        <v>0</v>
      </c>
      <c r="AB123" s="48">
        <f>NORMDIST('Rys 10.12'!V123,'Rys 10.12'!$C$2,'Rys 10.12'!$E$2/SQRT('Rys 10.12'!$F$2),TRUE)</f>
        <v>0.99999988820426766</v>
      </c>
    </row>
    <row r="124" spans="22:28" x14ac:dyDescent="0.2">
      <c r="V124" s="48">
        <v>114.75</v>
      </c>
      <c r="W124" s="48">
        <f>NORMDIST(V124,$C$2,'Rys 10.12'!$E$2/SQRT('Rys 10.12'!$F$2),FALSE)</f>
        <v>1.3422915452621854E-7</v>
      </c>
      <c r="X124" s="48">
        <f>NORMDIST(V124,$D$2,'Rys 10.12'!$E$2/SQRT('Rys 10.12'!$F$2),FALSE)</f>
        <v>8.9738080398600524E-5</v>
      </c>
      <c r="Y124" s="48">
        <f t="shared" si="2"/>
        <v>1.3422915452621854E-7</v>
      </c>
      <c r="Z124" s="48">
        <f t="shared" si="3"/>
        <v>0</v>
      </c>
      <c r="AB124" s="48">
        <f>NORMDIST('Rys 10.12'!V124,'Rys 10.12'!$C$2,'Rys 10.12'!$E$2/SQRT('Rys 10.12'!$F$2),TRUE)</f>
        <v>0.99999993098727491</v>
      </c>
    </row>
    <row r="125" spans="22:28" x14ac:dyDescent="0.2">
      <c r="V125" s="48">
        <v>115</v>
      </c>
      <c r="W125" s="48">
        <f>NORMDIST(V125,$C$2,'Rys 10.12'!$E$2/SQRT('Rys 10.12'!$F$2),FALSE)</f>
        <v>8.3531022570027348E-8</v>
      </c>
      <c r="X125" s="48">
        <f>NORMDIST(V125,$D$2,'Rys 10.12'!$E$2/SQRT('Rys 10.12'!$F$2),FALSE)</f>
        <v>6.344135100458288E-5</v>
      </c>
      <c r="Y125" s="48">
        <f t="shared" si="2"/>
        <v>8.3531022570027348E-8</v>
      </c>
      <c r="Z125" s="48">
        <f t="shared" si="3"/>
        <v>0</v>
      </c>
      <c r="AB125" s="48">
        <f>NORMDIST('Rys 10.12'!V125,'Rys 10.12'!$C$2,'Rys 10.12'!$E$2/SQRT('Rys 10.12'!$F$2),TRUE)</f>
        <v>0.99999995772586492</v>
      </c>
    </row>
    <row r="126" spans="22:28" x14ac:dyDescent="0.2">
      <c r="V126" s="48">
        <v>115.25</v>
      </c>
      <c r="W126" s="48">
        <f>NORMDIST(V126,$C$2,'Rys 10.12'!$E$2/SQRT('Rys 10.12'!$F$2),FALSE)</f>
        <v>5.156874617634888E-8</v>
      </c>
      <c r="X126" s="48">
        <f>NORMDIST(V126,$D$2,'Rys 10.12'!$E$2/SQRT('Rys 10.12'!$F$2),FALSE)</f>
        <v>4.4494456010371361E-5</v>
      </c>
      <c r="Y126" s="48">
        <f t="shared" si="2"/>
        <v>5.156874617634888E-8</v>
      </c>
      <c r="Z126" s="48">
        <f t="shared" si="3"/>
        <v>0</v>
      </c>
      <c r="AB126" s="48">
        <f>NORMDIST('Rys 10.12'!V126,'Rys 10.12'!$C$2,'Rys 10.12'!$E$2/SQRT('Rys 10.12'!$F$2),TRUE)</f>
        <v>0.9999999743043867</v>
      </c>
    </row>
    <row r="127" spans="22:28" x14ac:dyDescent="0.2">
      <c r="V127" s="48">
        <v>115.5</v>
      </c>
      <c r="W127" s="48">
        <f>NORMDIST(V127,$C$2,'Rys 10.12'!$E$2/SQRT('Rys 10.12'!$F$2),FALSE)</f>
        <v>3.1583712485173181E-8</v>
      </c>
      <c r="X127" s="48">
        <f>NORMDIST(V127,$D$2,'Rys 10.12'!$E$2/SQRT('Rys 10.12'!$F$2),FALSE)</f>
        <v>3.0958307598264511E-5</v>
      </c>
      <c r="Y127" s="48">
        <f t="shared" si="2"/>
        <v>3.1583712485173181E-8</v>
      </c>
      <c r="Z127" s="48">
        <f t="shared" si="3"/>
        <v>0</v>
      </c>
      <c r="AB127" s="48">
        <f>NORMDIST('Rys 10.12'!V127,'Rys 10.12'!$C$2,'Rys 10.12'!$E$2/SQRT('Rys 10.12'!$F$2),TRUE)</f>
        <v>0.99999998450187477</v>
      </c>
    </row>
    <row r="128" spans="22:28" x14ac:dyDescent="0.2">
      <c r="V128" s="48">
        <v>115.75</v>
      </c>
      <c r="W128" s="48">
        <f>NORMDIST(V128,$C$2,'Rys 10.12'!$E$2/SQRT('Rys 10.12'!$F$2),FALSE)</f>
        <v>1.9190116609175537E-8</v>
      </c>
      <c r="X128" s="48">
        <f>NORMDIST(V128,$D$2,'Rys 10.12'!$E$2/SQRT('Rys 10.12'!$F$2),FALSE)</f>
        <v>2.1369105912785407E-5</v>
      </c>
      <c r="Y128" s="48">
        <f t="shared" si="2"/>
        <v>1.9190116609175537E-8</v>
      </c>
      <c r="Z128" s="48">
        <f t="shared" si="3"/>
        <v>0</v>
      </c>
      <c r="AB128" s="48">
        <f>NORMDIST('Rys 10.12'!V128,'Rys 10.12'!$C$2,'Rys 10.12'!$E$2/SQRT('Rys 10.12'!$F$2),TRUE)</f>
        <v>0.99999999072460122</v>
      </c>
    </row>
    <row r="129" spans="22:28" x14ac:dyDescent="0.2">
      <c r="V129" s="48">
        <v>116</v>
      </c>
      <c r="W129" s="48">
        <f>NORMDIST(V129,$C$2,'Rys 10.12'!$E$2/SQRT('Rys 10.12'!$F$2),FALSE)</f>
        <v>1.1567243580478612E-8</v>
      </c>
      <c r="X129" s="48">
        <f>NORMDIST(V129,$D$2,'Rys 10.12'!$E$2/SQRT('Rys 10.12'!$F$2),FALSE)</f>
        <v>1.4632998333014581E-5</v>
      </c>
      <c r="Y129" s="48">
        <f t="shared" si="2"/>
        <v>1.1567243580478612E-8</v>
      </c>
      <c r="Z129" s="48">
        <f t="shared" si="3"/>
        <v>0</v>
      </c>
      <c r="AB129" s="48">
        <f>NORMDIST('Rys 10.12'!V129,'Rys 10.12'!$C$2,'Rys 10.12'!$E$2/SQRT('Rys 10.12'!$F$2),TRUE)</f>
        <v>0.9999999944917114</v>
      </c>
    </row>
    <row r="130" spans="22:28" x14ac:dyDescent="0.2">
      <c r="V130" s="48">
        <v>116.25</v>
      </c>
      <c r="W130" s="48">
        <f>NORMDIST(V130,$C$2,'Rys 10.12'!$E$2/SQRT('Rys 10.12'!$F$2),FALSE)</f>
        <v>6.9170350947116205E-9</v>
      </c>
      <c r="X130" s="48">
        <f>NORMDIST(V130,$D$2,'Rys 10.12'!$E$2/SQRT('Rys 10.12'!$F$2),FALSE)</f>
        <v>9.9407265104338861E-6</v>
      </c>
      <c r="Y130" s="48">
        <f t="shared" ref="Y130:Y141" si="4">IF(OR(AND($H$2=2,AB130&lt;=$G$2/$H$2),AB130&gt;=1-$G$2/$H$2),W130,#N/A)</f>
        <v>6.9170350947116205E-9</v>
      </c>
      <c r="Z130" s="48">
        <f t="shared" ref="Z130:Z141" si="5">IF(X130=MAX($W$1:$W$141),X130,0)</f>
        <v>0</v>
      </c>
      <c r="AB130" s="48">
        <f>NORMDIST('Rys 10.12'!V130,'Rys 10.12'!$C$2,'Rys 10.12'!$E$2/SQRT('Rys 10.12'!$F$2),TRUE)</f>
        <v>0.99999999675414608</v>
      </c>
    </row>
    <row r="131" spans="22:28" x14ac:dyDescent="0.2">
      <c r="V131" s="48">
        <v>116.5</v>
      </c>
      <c r="W131" s="48">
        <f>NORMDIST(V131,$C$2,'Rys 10.12'!$E$2/SQRT('Rys 10.12'!$F$2),FALSE)</f>
        <v>4.1034383060307814E-9</v>
      </c>
      <c r="X131" s="48">
        <f>NORMDIST(V131,$D$2,'Rys 10.12'!$E$2/SQRT('Rys 10.12'!$F$2),FALSE)</f>
        <v>6.6994748196024829E-6</v>
      </c>
      <c r="Y131" s="48">
        <f t="shared" si="4"/>
        <v>4.1034383060307814E-9</v>
      </c>
      <c r="Z131" s="48">
        <f t="shared" si="5"/>
        <v>0</v>
      </c>
      <c r="AB131" s="48">
        <f>NORMDIST('Rys 10.12'!V131,'Rys 10.12'!$C$2,'Rys 10.12'!$E$2/SQRT('Rys 10.12'!$F$2),TRUE)</f>
        <v>0.99999999810212725</v>
      </c>
    </row>
    <row r="132" spans="22:28" x14ac:dyDescent="0.2">
      <c r="V132" s="48">
        <v>116.75</v>
      </c>
      <c r="W132" s="48">
        <f>NORMDIST(V132,$C$2,'Rys 10.12'!$E$2/SQRT('Rys 10.12'!$F$2),FALSE)</f>
        <v>2.4149807231204137E-9</v>
      </c>
      <c r="X132" s="48">
        <f>NORMDIST(V132,$D$2,'Rys 10.12'!$E$2/SQRT('Rys 10.12'!$F$2),FALSE)</f>
        <v>4.4792079325576829E-6</v>
      </c>
      <c r="Y132" s="48">
        <f t="shared" si="4"/>
        <v>2.4149807231204137E-9</v>
      </c>
      <c r="Z132" s="48">
        <f t="shared" si="5"/>
        <v>0</v>
      </c>
      <c r="AB132" s="48">
        <f>NORMDIST('Rys 10.12'!V132,'Rys 10.12'!$C$2,'Rys 10.12'!$E$2/SQRT('Rys 10.12'!$F$2),TRUE)</f>
        <v>0.99999999889889502</v>
      </c>
    </row>
    <row r="133" spans="22:28" x14ac:dyDescent="0.2">
      <c r="V133" s="48">
        <v>117</v>
      </c>
      <c r="W133" s="48">
        <f>NORMDIST(V133,$C$2,'Rys 10.12'!$E$2/SQRT('Rys 10.12'!$F$2),FALSE)</f>
        <v>1.4099939838120132E-9</v>
      </c>
      <c r="X133" s="48">
        <f>NORMDIST(V133,$D$2,'Rys 10.12'!$E$2/SQRT('Rys 10.12'!$F$2),FALSE)</f>
        <v>2.9709785690901807E-6</v>
      </c>
      <c r="Y133" s="48">
        <f t="shared" si="4"/>
        <v>1.4099939838120132E-9</v>
      </c>
      <c r="Z133" s="48">
        <f t="shared" si="5"/>
        <v>0</v>
      </c>
      <c r="AB133" s="48">
        <f>NORMDIST('Rys 10.12'!V133,'Rys 10.12'!$C$2,'Rys 10.12'!$E$2/SQRT('Rys 10.12'!$F$2),TRUE)</f>
        <v>0.99999999936611328</v>
      </c>
    </row>
    <row r="134" spans="22:28" x14ac:dyDescent="0.2">
      <c r="V134" s="48">
        <v>117.25</v>
      </c>
      <c r="W134" s="48">
        <f>NORMDIST(V134,$C$2,'Rys 10.12'!$E$2/SQRT('Rys 10.12'!$F$2),FALSE)</f>
        <v>8.1669271513092139E-10</v>
      </c>
      <c r="X134" s="48">
        <f>NORMDIST(V134,$D$2,'Rys 10.12'!$E$2/SQRT('Rys 10.12'!$F$2),FALSE)</f>
        <v>1.9549499603373039E-6</v>
      </c>
      <c r="Y134" s="48">
        <f t="shared" si="4"/>
        <v>8.1669271513092139E-10</v>
      </c>
      <c r="Z134" s="48">
        <f t="shared" si="5"/>
        <v>0</v>
      </c>
      <c r="AB134" s="48">
        <f>NORMDIST('Rys 10.12'!V134,'Rys 10.12'!$C$2,'Rys 10.12'!$E$2/SQRT('Rys 10.12'!$F$2),TRUE)</f>
        <v>0.99999999963791231</v>
      </c>
    </row>
    <row r="135" spans="22:28" x14ac:dyDescent="0.2">
      <c r="V135" s="48">
        <v>117.5</v>
      </c>
      <c r="W135" s="48">
        <f>NORMDIST(V135,$C$2,'Rys 10.12'!$E$2/SQRT('Rys 10.12'!$F$2),FALSE)</f>
        <v>4.6928636362710143E-10</v>
      </c>
      <c r="X135" s="48">
        <f>NORMDIST(V135,$D$2,'Rys 10.12'!$E$2/SQRT('Rys 10.12'!$F$2),FALSE)</f>
        <v>1.2761731495863595E-6</v>
      </c>
      <c r="Y135" s="48">
        <f t="shared" si="4"/>
        <v>4.6928636362710143E-10</v>
      </c>
      <c r="Z135" s="48">
        <f t="shared" si="5"/>
        <v>0</v>
      </c>
      <c r="AB135" s="48">
        <f>NORMDIST('Rys 10.12'!V135,'Rys 10.12'!$C$2,'Rys 10.12'!$E$2/SQRT('Rys 10.12'!$F$2),TRUE)</f>
        <v>0.99999999979477361</v>
      </c>
    </row>
    <row r="136" spans="22:28" x14ac:dyDescent="0.2">
      <c r="V136" s="48">
        <v>117.75</v>
      </c>
      <c r="W136" s="48">
        <f>NORMDIST(V136,$C$2,'Rys 10.12'!$E$2/SQRT('Rys 10.12'!$F$2),FALSE)</f>
        <v>2.6751923809687765E-10</v>
      </c>
      <c r="X136" s="48">
        <f>NORMDIST(V136,$D$2,'Rys 10.12'!$E$2/SQRT('Rys 10.12'!$F$2),FALSE)</f>
        <v>8.2645914822240595E-7</v>
      </c>
      <c r="Y136" s="48">
        <f t="shared" si="4"/>
        <v>2.6751923809687765E-10</v>
      </c>
      <c r="Z136" s="48">
        <f t="shared" si="5"/>
        <v>0</v>
      </c>
      <c r="AB136" s="48">
        <f>NORMDIST('Rys 10.12'!V136,'Rys 10.12'!$C$2,'Rys 10.12'!$E$2/SQRT('Rys 10.12'!$F$2),TRUE)</f>
        <v>0.99999999988458355</v>
      </c>
    </row>
    <row r="137" spans="22:28" x14ac:dyDescent="0.2">
      <c r="V137" s="48">
        <v>118</v>
      </c>
      <c r="W137" s="48">
        <f>NORMDIST(V137,$C$2,'Rys 10.12'!$E$2/SQRT('Rys 10.12'!$F$2),FALSE)</f>
        <v>1.5128989934127784E-10</v>
      </c>
      <c r="X137" s="48">
        <f>NORMDIST(V137,$D$2,'Rys 10.12'!$E$2/SQRT('Rys 10.12'!$F$2),FALSE)</f>
        <v>5.3097125526224923E-7</v>
      </c>
      <c r="Y137" s="48">
        <f t="shared" si="4"/>
        <v>1.5128989934127784E-10</v>
      </c>
      <c r="Z137" s="48">
        <f t="shared" si="5"/>
        <v>0</v>
      </c>
      <c r="AB137" s="48">
        <f>NORMDIST('Rys 10.12'!V137,'Rys 10.12'!$C$2,'Rys 10.12'!$E$2/SQRT('Rys 10.12'!$F$2),TRUE)</f>
        <v>0.99999999993559563</v>
      </c>
    </row>
    <row r="138" spans="22:28" x14ac:dyDescent="0.2">
      <c r="V138" s="48">
        <v>118.25</v>
      </c>
      <c r="W138" s="48">
        <f>NORMDIST(V138,$C$2,'Rys 10.12'!$E$2/SQRT('Rys 10.12'!$F$2),FALSE)</f>
        <v>8.4879474075816533E-11</v>
      </c>
      <c r="X138" s="48">
        <f>NORMDIST(V138,$D$2,'Rys 10.12'!$E$2/SQRT('Rys 10.12'!$F$2),FALSE)</f>
        <v>3.3842190128401951E-7</v>
      </c>
      <c r="Y138" s="48">
        <f t="shared" si="4"/>
        <v>8.4879474075816533E-11</v>
      </c>
      <c r="Z138" s="48">
        <f t="shared" si="5"/>
        <v>0</v>
      </c>
      <c r="AB138" s="48">
        <f>NORMDIST('Rys 10.12'!V138,'Rys 10.12'!$C$2,'Rys 10.12'!$E$2/SQRT('Rys 10.12'!$F$2),TRUE)</f>
        <v>0.99999999996434052</v>
      </c>
    </row>
    <row r="139" spans="22:28" x14ac:dyDescent="0.2">
      <c r="V139" s="48">
        <v>118.5</v>
      </c>
      <c r="W139" s="48">
        <f>NORMDIST(V139,$C$2,'Rys 10.12'!$E$2/SQRT('Rys 10.12'!$F$2),FALSE)</f>
        <v>4.7242541904764153E-11</v>
      </c>
      <c r="X139" s="48">
        <f>NORMDIST(V139,$D$2,'Rys 10.12'!$E$2/SQRT('Rys 10.12'!$F$2),FALSE)</f>
        <v>2.1398520265355655E-7</v>
      </c>
      <c r="Y139" s="48">
        <f t="shared" si="4"/>
        <v>4.7242541904764153E-11</v>
      </c>
      <c r="Z139" s="48">
        <f t="shared" si="5"/>
        <v>0</v>
      </c>
      <c r="AB139" s="48">
        <f>NORMDIST('Rys 10.12'!V139,'Rys 10.12'!$C$2,'Rys 10.12'!$E$2/SQRT('Rys 10.12'!$F$2),TRUE)</f>
        <v>0.99999999998040956</v>
      </c>
    </row>
    <row r="140" spans="22:28" x14ac:dyDescent="0.2">
      <c r="V140" s="48">
        <v>118.75</v>
      </c>
      <c r="W140" s="48">
        <f>NORMDIST(V140,$C$2,'Rys 10.12'!$E$2/SQRT('Rys 10.12'!$F$2),FALSE)</f>
        <v>2.6085650123145438E-11</v>
      </c>
      <c r="X140" s="48">
        <f>NORMDIST(V140,$D$2,'Rys 10.12'!$E$2/SQRT('Rys 10.12'!$F$2),FALSE)</f>
        <v>1.3422915452621854E-7</v>
      </c>
      <c r="Y140" s="48">
        <f t="shared" si="4"/>
        <v>2.6085650123145438E-11</v>
      </c>
      <c r="Z140" s="48">
        <f t="shared" si="5"/>
        <v>0</v>
      </c>
      <c r="AB140" s="48">
        <f>NORMDIST('Rys 10.12'!V140,'Rys 10.12'!$C$2,'Rys 10.12'!$E$2/SQRT('Rys 10.12'!$F$2),TRUE)</f>
        <v>0.99999999998932121</v>
      </c>
    </row>
    <row r="141" spans="22:28" x14ac:dyDescent="0.2">
      <c r="V141" s="48">
        <v>119</v>
      </c>
      <c r="W141" s="48">
        <f>NORMDIST(V141,$C$2,'Rys 10.12'!$E$2/SQRT('Rys 10.12'!$F$2),FALSE)</f>
        <v>1.4289199638477859E-11</v>
      </c>
      <c r="X141" s="48">
        <f>NORMDIST(V141,$D$2,'Rys 10.12'!$E$2/SQRT('Rys 10.12'!$F$2),FALSE)</f>
        <v>8.3531022570027348E-8</v>
      </c>
      <c r="Y141" s="48">
        <f t="shared" si="4"/>
        <v>1.4289199638477859E-11</v>
      </c>
      <c r="Z141" s="48">
        <f t="shared" si="5"/>
        <v>0</v>
      </c>
      <c r="AB141" s="48">
        <f>NORMDIST('Rys 10.12'!V141,'Rys 10.12'!$C$2,'Rys 10.12'!$E$2/SQRT('Rys 10.12'!$F$2),TRUE)</f>
        <v>0.99999999999422429</v>
      </c>
    </row>
  </sheetData>
  <sheetProtection selectLockedCells="1"/>
  <pageMargins left="0.75" right="0.75" top="1" bottom="1" header="0.5" footer="0.5"/>
  <pageSetup orientation="portrait" r:id="rId1"/>
  <headerFooter alignWithMargins="0"/>
  <ignoredErrors>
    <ignoredError sqref="G2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Group Box 1">
              <controlPr defaultSize="0" autoFill="0" autoPict="0" altText="">
                <anchor moveWithCells="1">
                  <from>
                    <xdr:col>7</xdr:col>
                    <xdr:colOff>0</xdr:colOff>
                    <xdr:row>1</xdr:row>
                    <xdr:rowOff>0</xdr:rowOff>
                  </from>
                  <to>
                    <xdr:col>7</xdr:col>
                    <xdr:colOff>771525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Option Button 2">
              <controlPr defaultSize="0" autoFill="0" autoLine="0" autoPict="0">
                <anchor moveWithCells="1">
                  <from>
                    <xdr:col>7</xdr:col>
                    <xdr:colOff>247650</xdr:colOff>
                    <xdr:row>1</xdr:row>
                    <xdr:rowOff>19050</xdr:rowOff>
                  </from>
                  <to>
                    <xdr:col>7</xdr:col>
                    <xdr:colOff>552450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Option Button 3">
              <controlPr defaultSize="0" autoFill="0" autoLine="0" autoPict="0">
                <anchor moveWithCells="1">
                  <from>
                    <xdr:col>7</xdr:col>
                    <xdr:colOff>247650</xdr:colOff>
                    <xdr:row>2</xdr:row>
                    <xdr:rowOff>9525</xdr:rowOff>
                  </from>
                  <to>
                    <xdr:col>7</xdr:col>
                    <xdr:colOff>552450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Spinner 4">
              <controlPr defaultSize="0" autoPict="0">
                <anchor moveWithCells="1" sizeWithCells="1">
                  <from>
                    <xdr:col>3</xdr:col>
                    <xdr:colOff>219075</xdr:colOff>
                    <xdr:row>2</xdr:row>
                    <xdr:rowOff>19050</xdr:rowOff>
                  </from>
                  <to>
                    <xdr:col>3</xdr:col>
                    <xdr:colOff>381000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Spinner 5">
              <controlPr defaultSize="0" autoPict="0">
                <anchor moveWithCells="1" sizeWithCells="1">
                  <from>
                    <xdr:col>4</xdr:col>
                    <xdr:colOff>219075</xdr:colOff>
                    <xdr:row>2</xdr:row>
                    <xdr:rowOff>19050</xdr:rowOff>
                  </from>
                  <to>
                    <xdr:col>4</xdr:col>
                    <xdr:colOff>381000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Spinner 6">
              <controlPr defaultSize="0" autoPict="0">
                <anchor moveWithCells="1" sizeWithCells="1">
                  <from>
                    <xdr:col>5</xdr:col>
                    <xdr:colOff>209550</xdr:colOff>
                    <xdr:row>2</xdr:row>
                    <xdr:rowOff>19050</xdr:rowOff>
                  </from>
                  <to>
                    <xdr:col>5</xdr:col>
                    <xdr:colOff>371475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Spinner 7">
              <controlPr defaultSize="0" autoPict="0">
                <anchor moveWithCells="1" sizeWithCells="1">
                  <from>
                    <xdr:col>6</xdr:col>
                    <xdr:colOff>171450</xdr:colOff>
                    <xdr:row>2</xdr:row>
                    <xdr:rowOff>19050</xdr:rowOff>
                  </from>
                  <to>
                    <xdr:col>6</xdr:col>
                    <xdr:colOff>333375</xdr:colOff>
                    <xdr:row>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118"/>
  <sheetViews>
    <sheetView workbookViewId="0">
      <selection activeCell="O33" sqref="O33"/>
    </sheetView>
  </sheetViews>
  <sheetFormatPr defaultRowHeight="15" x14ac:dyDescent="0.25"/>
  <cols>
    <col min="3" max="3" width="10.140625" customWidth="1"/>
    <col min="4" max="4" width="17.42578125" style="2" customWidth="1"/>
    <col min="5" max="5" width="7" customWidth="1"/>
    <col min="6" max="6" width="8" customWidth="1"/>
    <col min="7" max="7" width="9.140625" style="3"/>
  </cols>
  <sheetData>
    <row r="1" spans="1:17" ht="30" x14ac:dyDescent="0.25">
      <c r="A1" t="s">
        <v>0</v>
      </c>
      <c r="B1" t="s">
        <v>21</v>
      </c>
      <c r="C1" s="5" t="s">
        <v>10</v>
      </c>
      <c r="D1" s="5" t="s">
        <v>9</v>
      </c>
      <c r="E1" s="5" t="s">
        <v>23</v>
      </c>
      <c r="F1" s="5" t="s">
        <v>22</v>
      </c>
      <c r="Q1" s="4"/>
    </row>
    <row r="2" spans="1:17" x14ac:dyDescent="0.25">
      <c r="A2">
        <v>-6</v>
      </c>
      <c r="B2">
        <f>A2*7.77+47.8</f>
        <v>1.1799999999999997</v>
      </c>
      <c r="C2" s="2">
        <f>_xlfn.T.DIST(A2,18,FALSE)</f>
        <v>1.1540626070250802E-5</v>
      </c>
      <c r="F2" s="8"/>
      <c r="Q2" s="4"/>
    </row>
    <row r="3" spans="1:17" x14ac:dyDescent="0.25">
      <c r="A3">
        <v>-5.9</v>
      </c>
      <c r="B3">
        <f t="shared" ref="B3:B66" si="0">A3*7.77+47.8</f>
        <v>1.9569999999999936</v>
      </c>
      <c r="C3" s="2">
        <f t="shared" ref="C3:C66" si="1">_xlfn.T.DIST(A3,18,FALSE)</f>
        <v>1.426154237858262E-5</v>
      </c>
    </row>
    <row r="4" spans="1:17" x14ac:dyDescent="0.25">
      <c r="A4">
        <v>-5.8</v>
      </c>
      <c r="B4">
        <f t="shared" si="0"/>
        <v>2.7340000000000018</v>
      </c>
      <c r="C4" s="2">
        <f t="shared" si="1"/>
        <v>1.7644155181765332E-5</v>
      </c>
    </row>
    <row r="5" spans="1:17" x14ac:dyDescent="0.25">
      <c r="A5">
        <v>-5.7</v>
      </c>
      <c r="B5">
        <f t="shared" si="0"/>
        <v>3.5109999999999957</v>
      </c>
      <c r="C5" s="2">
        <f t="shared" si="1"/>
        <v>2.1853402579591722E-5</v>
      </c>
    </row>
    <row r="6" spans="1:17" x14ac:dyDescent="0.25">
      <c r="A6">
        <v>-5.6</v>
      </c>
      <c r="B6">
        <f t="shared" si="0"/>
        <v>4.2880000000000038</v>
      </c>
      <c r="C6" s="2">
        <f t="shared" si="1"/>
        <v>2.7096060491043424E-5</v>
      </c>
    </row>
    <row r="7" spans="1:17" x14ac:dyDescent="0.25">
      <c r="A7">
        <v>-5.5</v>
      </c>
      <c r="B7">
        <f t="shared" si="0"/>
        <v>5.0649999999999977</v>
      </c>
      <c r="C7" s="2">
        <f t="shared" si="1"/>
        <v>3.3631448288552218E-5</v>
      </c>
    </row>
    <row r="8" spans="1:17" x14ac:dyDescent="0.25">
      <c r="A8">
        <v>-5.4</v>
      </c>
      <c r="B8">
        <f t="shared" si="0"/>
        <v>5.8419999999999987</v>
      </c>
      <c r="C8" s="2">
        <f t="shared" si="1"/>
        <v>4.1784866783220779E-5</v>
      </c>
    </row>
    <row r="9" spans="1:17" x14ac:dyDescent="0.25">
      <c r="A9">
        <v>-5.3</v>
      </c>
      <c r="B9">
        <f t="shared" si="0"/>
        <v>6.6189999999999998</v>
      </c>
      <c r="C9" s="2">
        <f t="shared" si="1"/>
        <v>5.1964453079501508E-5</v>
      </c>
    </row>
    <row r="10" spans="1:17" x14ac:dyDescent="0.25">
      <c r="A10">
        <v>-5.2</v>
      </c>
      <c r="B10">
        <f t="shared" si="0"/>
        <v>7.3960000000000008</v>
      </c>
      <c r="C10" s="2">
        <f t="shared" si="1"/>
        <v>6.4682300905768837E-5</v>
      </c>
    </row>
    <row r="11" spans="1:17" x14ac:dyDescent="0.25">
      <c r="A11">
        <v>-5.0999999999999996</v>
      </c>
      <c r="B11">
        <f t="shared" si="0"/>
        <v>8.1730000000000018</v>
      </c>
      <c r="C11" s="2">
        <f t="shared" si="1"/>
        <v>8.0580894972813582E-5</v>
      </c>
    </row>
    <row r="12" spans="1:17" x14ac:dyDescent="0.25">
      <c r="A12">
        <v>-5</v>
      </c>
      <c r="B12">
        <f t="shared" si="0"/>
        <v>8.9500000000000028</v>
      </c>
      <c r="C12" s="2">
        <f t="shared" si="1"/>
        <v>1.0046615002257688E-4</v>
      </c>
    </row>
    <row r="13" spans="1:17" x14ac:dyDescent="0.25">
      <c r="A13">
        <v>-4.9000000000000004</v>
      </c>
      <c r="B13">
        <f t="shared" si="0"/>
        <v>9.7269999999999968</v>
      </c>
      <c r="C13" s="2">
        <f t="shared" si="1"/>
        <v>1.2534863624084813E-4</v>
      </c>
    </row>
    <row r="14" spans="1:17" x14ac:dyDescent="0.25">
      <c r="A14">
        <v>-4.8</v>
      </c>
      <c r="B14">
        <f t="shared" si="0"/>
        <v>10.503999999999998</v>
      </c>
      <c r="C14" s="2">
        <f t="shared" si="1"/>
        <v>1.5649491946380449E-4</v>
      </c>
    </row>
    <row r="15" spans="1:17" x14ac:dyDescent="0.25">
      <c r="A15">
        <v>-4.7</v>
      </c>
      <c r="B15">
        <f t="shared" si="0"/>
        <v>11.280999999999999</v>
      </c>
      <c r="C15" s="2">
        <f t="shared" si="1"/>
        <v>1.9549135352233673E-4</v>
      </c>
    </row>
    <row r="16" spans="1:17" x14ac:dyDescent="0.25">
      <c r="A16">
        <v>-4.5999999999999996</v>
      </c>
      <c r="B16">
        <f t="shared" si="0"/>
        <v>12.058</v>
      </c>
      <c r="C16" s="2">
        <f t="shared" si="1"/>
        <v>2.4432313828485575E-4</v>
      </c>
    </row>
    <row r="17" spans="1:4" x14ac:dyDescent="0.25">
      <c r="A17">
        <v>-4.5000000000000107</v>
      </c>
      <c r="B17">
        <f t="shared" si="0"/>
        <v>12.834999999999916</v>
      </c>
      <c r="C17" s="2">
        <f t="shared" si="1"/>
        <v>3.054720031110624E-4</v>
      </c>
    </row>
    <row r="18" spans="1:4" x14ac:dyDescent="0.25">
      <c r="A18">
        <v>-4.4000000000000101</v>
      </c>
      <c r="B18">
        <f t="shared" si="0"/>
        <v>13.611999999999924</v>
      </c>
      <c r="C18" s="2">
        <f t="shared" si="1"/>
        <v>3.8203648985721603E-4</v>
      </c>
    </row>
    <row r="19" spans="1:4" x14ac:dyDescent="0.25">
      <c r="A19">
        <v>-4.3000000000000096</v>
      </c>
      <c r="B19">
        <f t="shared" si="0"/>
        <v>14.388999999999925</v>
      </c>
      <c r="C19" s="2">
        <f t="shared" si="1"/>
        <v>4.7787948386533697E-4</v>
      </c>
    </row>
    <row r="20" spans="1:4" x14ac:dyDescent="0.25">
      <c r="A20">
        <v>-4.2000000000000099</v>
      </c>
      <c r="B20">
        <f t="shared" si="0"/>
        <v>15.165999999999919</v>
      </c>
      <c r="C20" s="2">
        <f t="shared" si="1"/>
        <v>5.978083570527936E-4</v>
      </c>
    </row>
    <row r="21" spans="1:4" x14ac:dyDescent="0.25">
      <c r="A21">
        <v>-4.1000000000000103</v>
      </c>
      <c r="B21">
        <f t="shared" si="0"/>
        <v>15.94299999999992</v>
      </c>
      <c r="C21" s="2">
        <f t="shared" si="1"/>
        <v>7.477938114513426E-4</v>
      </c>
    </row>
    <row r="22" spans="1:4" x14ac:dyDescent="0.25">
      <c r="A22">
        <v>-4.0000000000000107</v>
      </c>
      <c r="B22">
        <f t="shared" si="0"/>
        <v>16.719999999999917</v>
      </c>
      <c r="C22" s="2">
        <f t="shared" si="1"/>
        <v>9.3523419167324331E-4</v>
      </c>
    </row>
    <row r="23" spans="1:4" x14ac:dyDescent="0.25">
      <c r="A23">
        <v>-3.9000000000000101</v>
      </c>
      <c r="B23">
        <f t="shared" si="0"/>
        <v>17.496999999999922</v>
      </c>
      <c r="C23" s="2">
        <f t="shared" si="1"/>
        <v>1.1692725917170652E-3</v>
      </c>
    </row>
    <row r="24" spans="1:4" x14ac:dyDescent="0.25">
      <c r="A24">
        <v>-3.80000000000001</v>
      </c>
      <c r="B24">
        <f t="shared" si="0"/>
        <v>18.273999999999919</v>
      </c>
      <c r="C24" s="2">
        <f t="shared" si="1"/>
        <v>1.4611744020275013E-3</v>
      </c>
      <c r="D24" s="2">
        <f t="shared" ref="D24:D55" si="2">_xlfn.T.DIST(A2,18,FALSE)</f>
        <v>1.1540626070250802E-5</v>
      </c>
    </row>
    <row r="25" spans="1:4" x14ac:dyDescent="0.25">
      <c r="A25">
        <v>-3.7000000000000099</v>
      </c>
      <c r="B25">
        <f t="shared" si="0"/>
        <v>19.05099999999992</v>
      </c>
      <c r="C25" s="2">
        <f t="shared" si="1"/>
        <v>1.8247728709183055E-3</v>
      </c>
      <c r="D25" s="2">
        <f t="shared" si="2"/>
        <v>1.426154237858262E-5</v>
      </c>
    </row>
    <row r="26" spans="1:4" x14ac:dyDescent="0.25">
      <c r="A26">
        <v>-3.6000000000000099</v>
      </c>
      <c r="B26">
        <f t="shared" si="0"/>
        <v>19.827999999999921</v>
      </c>
      <c r="C26" s="2">
        <f t="shared" si="1"/>
        <v>2.2769895832926075E-3</v>
      </c>
      <c r="D26" s="2">
        <f t="shared" si="2"/>
        <v>1.7644155181765332E-5</v>
      </c>
    </row>
    <row r="27" spans="1:4" x14ac:dyDescent="0.25">
      <c r="A27">
        <v>-3.5000000000000102</v>
      </c>
      <c r="B27">
        <f t="shared" si="0"/>
        <v>20.604999999999919</v>
      </c>
      <c r="C27" s="2">
        <f t="shared" si="1"/>
        <v>2.8384352233765974E-3</v>
      </c>
      <c r="D27" s="2">
        <f t="shared" si="2"/>
        <v>2.1853402579591722E-5</v>
      </c>
    </row>
    <row r="28" spans="1:4" x14ac:dyDescent="0.25">
      <c r="A28">
        <v>-3.4000000000000101</v>
      </c>
      <c r="B28">
        <f t="shared" si="0"/>
        <v>21.38199999999992</v>
      </c>
      <c r="C28" s="2">
        <f t="shared" si="1"/>
        <v>3.5340932582509652E-3</v>
      </c>
      <c r="D28" s="2">
        <f t="shared" si="2"/>
        <v>2.7096060491043424E-5</v>
      </c>
    </row>
    <row r="29" spans="1:4" x14ac:dyDescent="0.25">
      <c r="A29">
        <v>-3.30000000000001</v>
      </c>
      <c r="B29">
        <f t="shared" si="0"/>
        <v>22.158999999999921</v>
      </c>
      <c r="C29" s="2">
        <f t="shared" si="1"/>
        <v>4.394084865086076E-3</v>
      </c>
      <c r="D29" s="2">
        <f t="shared" si="2"/>
        <v>3.3631448288552218E-5</v>
      </c>
    </row>
    <row r="30" spans="1:4" x14ac:dyDescent="0.25">
      <c r="A30">
        <v>-3.2000000000000099</v>
      </c>
      <c r="B30">
        <f t="shared" si="0"/>
        <v>22.935999999999922</v>
      </c>
      <c r="C30" s="2">
        <f t="shared" si="1"/>
        <v>5.4545070863892724E-3</v>
      </c>
      <c r="D30" s="2">
        <f t="shared" si="2"/>
        <v>4.1784866783220779E-5</v>
      </c>
    </row>
    <row r="31" spans="1:4" x14ac:dyDescent="0.25">
      <c r="A31">
        <v>-3.1000000000000099</v>
      </c>
      <c r="B31">
        <f t="shared" si="0"/>
        <v>23.712999999999923</v>
      </c>
      <c r="C31" s="2">
        <f t="shared" si="1"/>
        <v>6.7583273683765677E-3</v>
      </c>
      <c r="D31" s="2">
        <f t="shared" si="2"/>
        <v>5.1964453079501508E-5</v>
      </c>
    </row>
    <row r="32" spans="1:4" x14ac:dyDescent="0.25">
      <c r="A32">
        <v>-3.0000000000000102</v>
      </c>
      <c r="B32">
        <f t="shared" si="0"/>
        <v>24.48999999999992</v>
      </c>
      <c r="C32" s="2">
        <f t="shared" si="1"/>
        <v>8.3563058722943284E-3</v>
      </c>
      <c r="D32" s="2">
        <f t="shared" si="2"/>
        <v>6.4682300905768837E-5</v>
      </c>
    </row>
    <row r="33" spans="1:6" x14ac:dyDescent="0.25">
      <c r="A33">
        <v>-2.9000000000000101</v>
      </c>
      <c r="B33">
        <f t="shared" si="0"/>
        <v>25.266999999999921</v>
      </c>
      <c r="C33" s="2">
        <f t="shared" si="1"/>
        <v>1.0307901893550225E-2</v>
      </c>
      <c r="D33" s="2">
        <f t="shared" si="2"/>
        <v>8.0580894972813582E-5</v>
      </c>
    </row>
    <row r="34" spans="1:6" x14ac:dyDescent="0.25">
      <c r="A34">
        <v>-2.80000000000001</v>
      </c>
      <c r="B34">
        <f t="shared" si="0"/>
        <v>26.043999999999919</v>
      </c>
      <c r="C34" s="2">
        <f t="shared" si="1"/>
        <v>1.2682102219998565E-2</v>
      </c>
      <c r="D34" s="2">
        <f t="shared" si="2"/>
        <v>1.0046615002257688E-4</v>
      </c>
    </row>
    <row r="35" spans="1:6" x14ac:dyDescent="0.25">
      <c r="A35">
        <v>-2.7000000000000099</v>
      </c>
      <c r="B35">
        <f t="shared" si="0"/>
        <v>26.82099999999992</v>
      </c>
      <c r="C35" s="2">
        <f t="shared" si="1"/>
        <v>1.5558087481519154E-2</v>
      </c>
      <c r="D35" s="2">
        <f t="shared" si="2"/>
        <v>1.2534863624084813E-4</v>
      </c>
    </row>
    <row r="36" spans="1:6" x14ac:dyDescent="0.25">
      <c r="A36">
        <v>-2.6000000000000103</v>
      </c>
      <c r="B36">
        <f t="shared" si="0"/>
        <v>27.597999999999917</v>
      </c>
      <c r="C36" s="2">
        <f t="shared" si="1"/>
        <v>1.9025628162056125E-2</v>
      </c>
      <c r="D36" s="2">
        <f t="shared" si="2"/>
        <v>1.5649491946380449E-4</v>
      </c>
    </row>
    <row r="37" spans="1:6" x14ac:dyDescent="0.25">
      <c r="A37">
        <v>-2.5000000000000098</v>
      </c>
      <c r="B37">
        <f t="shared" si="0"/>
        <v>28.374999999999922</v>
      </c>
      <c r="C37" s="2">
        <f t="shared" si="1"/>
        <v>2.3185076329511802E-2</v>
      </c>
      <c r="D37" s="2">
        <f t="shared" si="2"/>
        <v>1.9549135352233673E-4</v>
      </c>
    </row>
    <row r="38" spans="1:6" x14ac:dyDescent="0.25">
      <c r="A38">
        <v>-2.4000000000000101</v>
      </c>
      <c r="B38">
        <f t="shared" si="0"/>
        <v>29.151999999999919</v>
      </c>
      <c r="C38" s="2">
        <f t="shared" si="1"/>
        <v>2.8146794541927377E-2</v>
      </c>
      <c r="D38" s="2">
        <f t="shared" si="2"/>
        <v>2.4432313828485575E-4</v>
      </c>
    </row>
    <row r="39" spans="1:6" x14ac:dyDescent="0.25">
      <c r="A39">
        <v>-2.30000000000001</v>
      </c>
      <c r="B39">
        <f t="shared" si="0"/>
        <v>29.92899999999992</v>
      </c>
      <c r="C39" s="2">
        <f t="shared" si="1"/>
        <v>3.402984311007401E-2</v>
      </c>
      <c r="D39" s="2">
        <f t="shared" si="2"/>
        <v>3.054720031110624E-4</v>
      </c>
    </row>
    <row r="40" spans="1:6" x14ac:dyDescent="0.25">
      <c r="A40">
        <v>-2.2000000000000099</v>
      </c>
      <c r="B40">
        <f t="shared" si="0"/>
        <v>30.705999999999921</v>
      </c>
      <c r="C40" s="2">
        <f t="shared" si="1"/>
        <v>4.0959735356635114E-2</v>
      </c>
      <c r="D40" s="2">
        <f t="shared" si="2"/>
        <v>3.8203648985721603E-4</v>
      </c>
    </row>
    <row r="41" spans="1:6" x14ac:dyDescent="0.25">
      <c r="A41">
        <v>-2.1000000000000103</v>
      </c>
      <c r="B41">
        <f t="shared" si="0"/>
        <v>31.482999999999919</v>
      </c>
      <c r="C41" s="2">
        <f t="shared" si="1"/>
        <v>4.9065073170420359E-2</v>
      </c>
      <c r="D41" s="2">
        <f t="shared" si="2"/>
        <v>4.7787948386533697E-4</v>
      </c>
    </row>
    <row r="42" spans="1:6" x14ac:dyDescent="0.25">
      <c r="A42">
        <v>-2.0000000000000098</v>
      </c>
      <c r="B42">
        <f t="shared" si="0"/>
        <v>32.25999999999992</v>
      </c>
      <c r="C42" s="2">
        <f t="shared" si="1"/>
        <v>5.8472898200718576E-2</v>
      </c>
      <c r="D42" s="2">
        <f t="shared" si="2"/>
        <v>5.978083570527936E-4</v>
      </c>
    </row>
    <row r="43" spans="1:6" x14ac:dyDescent="0.25">
      <c r="A43">
        <v>-1.9000000000000101</v>
      </c>
      <c r="B43">
        <f t="shared" si="0"/>
        <v>33.036999999999921</v>
      </c>
      <c r="C43" s="2">
        <f t="shared" si="1"/>
        <v>6.9302643779629164E-2</v>
      </c>
      <c r="D43" s="2">
        <f t="shared" si="2"/>
        <v>7.477938114513426E-4</v>
      </c>
    </row>
    <row r="44" spans="1:6" x14ac:dyDescent="0.25">
      <c r="A44">
        <v>-1.80000000000001</v>
      </c>
      <c r="B44">
        <f t="shared" si="0"/>
        <v>33.813999999999922</v>
      </c>
      <c r="C44" s="2">
        <f t="shared" si="1"/>
        <v>8.1658654559119095E-2</v>
      </c>
      <c r="D44" s="2">
        <f t="shared" si="2"/>
        <v>9.3523419167324331E-4</v>
      </c>
    </row>
    <row r="45" spans="1:6" x14ac:dyDescent="0.25">
      <c r="A45">
        <v>-1.7000000000000202</v>
      </c>
      <c r="B45">
        <f t="shared" si="0"/>
        <v>34.590999999999838</v>
      </c>
      <c r="C45" s="2">
        <f t="shared" si="1"/>
        <v>9.5621358203435369E-2</v>
      </c>
      <c r="D45" s="2">
        <f t="shared" si="2"/>
        <v>1.1692725917170652E-3</v>
      </c>
    </row>
    <row r="46" spans="1:6" x14ac:dyDescent="0.25">
      <c r="A46">
        <v>-1.6000000000000201</v>
      </c>
      <c r="B46">
        <f t="shared" si="0"/>
        <v>35.367999999999839</v>
      </c>
      <c r="C46" s="2">
        <f t="shared" si="1"/>
        <v>0.11123732584846008</v>
      </c>
      <c r="D46" s="2">
        <f t="shared" si="2"/>
        <v>1.4611744020275013E-3</v>
      </c>
    </row>
    <row r="47" spans="1:6" x14ac:dyDescent="0.25">
      <c r="A47">
        <v>-1.50000000000002</v>
      </c>
      <c r="B47">
        <f t="shared" si="0"/>
        <v>36.14499999999984</v>
      </c>
      <c r="C47" s="2">
        <f t="shared" si="1"/>
        <v>0.12850863961404635</v>
      </c>
      <c r="D47" s="2">
        <f t="shared" si="2"/>
        <v>1.8247728709183055E-3</v>
      </c>
      <c r="F47" s="7"/>
    </row>
    <row r="48" spans="1:6" x14ac:dyDescent="0.25">
      <c r="A48">
        <v>-1.4000000000000199</v>
      </c>
      <c r="B48">
        <f t="shared" si="0"/>
        <v>36.921999999999841</v>
      </c>
      <c r="C48" s="2">
        <f t="shared" si="1"/>
        <v>0.14738218366377293</v>
      </c>
      <c r="D48" s="2">
        <f t="shared" si="2"/>
        <v>2.2769895832926075E-3</v>
      </c>
    </row>
    <row r="49" spans="1:7" x14ac:dyDescent="0.25">
      <c r="A49">
        <v>-1.30000000000002</v>
      </c>
      <c r="B49">
        <f t="shared" si="0"/>
        <v>37.698999999999842</v>
      </c>
      <c r="C49" s="2">
        <f t="shared" si="1"/>
        <v>0.16773967012851371</v>
      </c>
      <c r="D49" s="2">
        <f t="shared" si="2"/>
        <v>2.8384352233765974E-3</v>
      </c>
    </row>
    <row r="50" spans="1:7" x14ac:dyDescent="0.25">
      <c r="A50">
        <v>-1.2000000000000199</v>
      </c>
      <c r="B50">
        <f t="shared" si="0"/>
        <v>38.475999999999843</v>
      </c>
      <c r="C50" s="2">
        <f t="shared" si="1"/>
        <v>0.18938937564289607</v>
      </c>
      <c r="D50" s="2">
        <f t="shared" si="2"/>
        <v>3.5340932582509652E-3</v>
      </c>
    </row>
    <row r="51" spans="1:7" x14ac:dyDescent="0.25">
      <c r="A51">
        <v>-1.1000000000000201</v>
      </c>
      <c r="B51">
        <f t="shared" si="0"/>
        <v>39.252999999999844</v>
      </c>
      <c r="C51" s="2">
        <f t="shared" si="1"/>
        <v>0.2120606663493054</v>
      </c>
      <c r="D51" s="2">
        <f t="shared" si="2"/>
        <v>4.394084865086076E-3</v>
      </c>
      <c r="F51" s="3"/>
    </row>
    <row r="52" spans="1:7" x14ac:dyDescent="0.25">
      <c r="A52">
        <v>-1.0000000000000204</v>
      </c>
      <c r="B52">
        <f t="shared" si="0"/>
        <v>40.029999999999838</v>
      </c>
      <c r="C52" s="2">
        <f t="shared" si="1"/>
        <v>0.23540239597637622</v>
      </c>
      <c r="D52" s="2">
        <f t="shared" si="2"/>
        <v>5.4545070863892724E-3</v>
      </c>
    </row>
    <row r="53" spans="1:7" s="6" customFormat="1" x14ac:dyDescent="0.25">
      <c r="A53">
        <v>-0.9000000000000199</v>
      </c>
      <c r="B53">
        <f t="shared" si="0"/>
        <v>40.806999999999846</v>
      </c>
      <c r="C53" s="2">
        <f t="shared" si="1"/>
        <v>0.25898614438926443</v>
      </c>
      <c r="D53" s="2">
        <f t="shared" si="2"/>
        <v>6.7583273683765677E-3</v>
      </c>
      <c r="E53"/>
      <c r="G53" s="3"/>
    </row>
    <row r="54" spans="1:7" x14ac:dyDescent="0.25">
      <c r="A54">
        <v>-0.80000000000002003</v>
      </c>
      <c r="B54">
        <f t="shared" si="0"/>
        <v>41.58399999999984</v>
      </c>
      <c r="C54" s="2">
        <f t="shared" si="1"/>
        <v>0.28231500519983455</v>
      </c>
      <c r="D54" s="2">
        <f t="shared" si="2"/>
        <v>8.3563058722943284E-3</v>
      </c>
    </row>
    <row r="55" spans="1:7" x14ac:dyDescent="0.25">
      <c r="A55">
        <v>-0.70000000000001994</v>
      </c>
      <c r="B55">
        <f t="shared" si="0"/>
        <v>42.360999999999841</v>
      </c>
      <c r="C55" s="2">
        <f t="shared" si="1"/>
        <v>0.30483823043520974</v>
      </c>
      <c r="D55" s="2">
        <f t="shared" si="2"/>
        <v>1.0307901893550225E-2</v>
      </c>
    </row>
    <row r="56" spans="1:7" x14ac:dyDescent="0.25">
      <c r="A56">
        <v>-0.60000000000002007</v>
      </c>
      <c r="B56">
        <f t="shared" si="0"/>
        <v>43.137999999999842</v>
      </c>
      <c r="C56" s="2">
        <f t="shared" si="1"/>
        <v>0.32597152008488767</v>
      </c>
      <c r="D56" s="2">
        <f t="shared" ref="D56:D87" si="3">_xlfn.T.DIST(A34,18,FALSE)</f>
        <v>1.2682102219998565E-2</v>
      </c>
    </row>
    <row r="57" spans="1:7" x14ac:dyDescent="0.25">
      <c r="A57">
        <v>-0.50000000000001998</v>
      </c>
      <c r="B57">
        <f t="shared" si="0"/>
        <v>43.914999999999843</v>
      </c>
      <c r="C57" s="2">
        <f t="shared" si="1"/>
        <v>0.34512215088542153</v>
      </c>
      <c r="D57" s="2">
        <f t="shared" si="3"/>
        <v>1.5558087481519154E-2</v>
      </c>
    </row>
    <row r="58" spans="1:7" x14ac:dyDescent="0.25">
      <c r="A58">
        <v>-0.40000000000002001</v>
      </c>
      <c r="B58">
        <f t="shared" si="0"/>
        <v>44.691999999999844</v>
      </c>
      <c r="C58" s="2">
        <f t="shared" si="1"/>
        <v>0.36171753964598918</v>
      </c>
      <c r="D58" s="2">
        <f t="shared" si="3"/>
        <v>1.9025628162056125E-2</v>
      </c>
    </row>
    <row r="59" spans="1:7" x14ac:dyDescent="0.25">
      <c r="A59">
        <v>-0.30000000000002003</v>
      </c>
      <c r="B59">
        <f t="shared" si="0"/>
        <v>45.468999999999845</v>
      </c>
      <c r="C59" s="2">
        <f t="shared" si="1"/>
        <v>0.37523531311234193</v>
      </c>
      <c r="D59" s="2">
        <f t="shared" si="3"/>
        <v>2.3185076329511802E-2</v>
      </c>
    </row>
    <row r="60" spans="1:7" x14ac:dyDescent="0.25">
      <c r="A60">
        <v>-0.20000000000002005</v>
      </c>
      <c r="B60">
        <f t="shared" si="0"/>
        <v>46.245999999999839</v>
      </c>
      <c r="C60" s="2">
        <f t="shared" si="1"/>
        <v>0.38523259169597429</v>
      </c>
      <c r="D60" s="2">
        <f t="shared" si="3"/>
        <v>2.8146794541927377E-2</v>
      </c>
    </row>
    <row r="61" spans="1:7" x14ac:dyDescent="0.25">
      <c r="A61">
        <v>-0.10000000000001996</v>
      </c>
      <c r="B61">
        <f t="shared" si="0"/>
        <v>47.02299999999984</v>
      </c>
      <c r="C61" s="2">
        <f t="shared" si="1"/>
        <v>0.39137205814054049</v>
      </c>
      <c r="D61" s="2">
        <f t="shared" si="3"/>
        <v>3.402984311007401E-2</v>
      </c>
    </row>
    <row r="62" spans="1:7" x14ac:dyDescent="0.25">
      <c r="A62">
        <v>-1.9984014443252818E-14</v>
      </c>
      <c r="B62">
        <f t="shared" si="0"/>
        <v>47.799999999999841</v>
      </c>
      <c r="C62" s="2">
        <f t="shared" si="1"/>
        <v>0.39344251672313624</v>
      </c>
      <c r="D62" s="2">
        <f t="shared" si="3"/>
        <v>4.0959735356635114E-2</v>
      </c>
      <c r="F62" s="3">
        <f>C62</f>
        <v>0.39344251672313624</v>
      </c>
    </row>
    <row r="63" spans="1:7" x14ac:dyDescent="0.25">
      <c r="A63">
        <v>9.9999999999980105E-2</v>
      </c>
      <c r="B63">
        <f t="shared" si="0"/>
        <v>48.576999999999842</v>
      </c>
      <c r="C63" s="2">
        <f t="shared" si="1"/>
        <v>0.39137205814054216</v>
      </c>
      <c r="D63" s="2">
        <f t="shared" si="3"/>
        <v>4.9065073170420359E-2</v>
      </c>
    </row>
    <row r="64" spans="1:7" x14ac:dyDescent="0.25">
      <c r="A64">
        <v>0.19999999999997997</v>
      </c>
      <c r="B64">
        <f t="shared" si="0"/>
        <v>49.353999999999843</v>
      </c>
      <c r="C64" s="2">
        <f t="shared" si="1"/>
        <v>0.38523259169597751</v>
      </c>
      <c r="D64" s="2">
        <f t="shared" si="3"/>
        <v>5.8472898200718576E-2</v>
      </c>
    </row>
    <row r="65" spans="1:7" x14ac:dyDescent="0.25">
      <c r="A65">
        <v>0.29999999999998006</v>
      </c>
      <c r="B65">
        <f t="shared" si="0"/>
        <v>50.130999999999844</v>
      </c>
      <c r="C65" s="2">
        <f t="shared" si="1"/>
        <v>0.37523531311234665</v>
      </c>
      <c r="D65" s="2">
        <f t="shared" si="3"/>
        <v>6.9302643779629164E-2</v>
      </c>
    </row>
    <row r="66" spans="1:7" x14ac:dyDescent="0.25">
      <c r="A66">
        <v>0.39999999999997993</v>
      </c>
      <c r="B66">
        <f t="shared" si="0"/>
        <v>50.907999999999838</v>
      </c>
      <c r="C66" s="2">
        <f t="shared" si="1"/>
        <v>0.36171753964599523</v>
      </c>
      <c r="D66" s="2">
        <f t="shared" si="3"/>
        <v>8.1658654559119095E-2</v>
      </c>
    </row>
    <row r="67" spans="1:7" x14ac:dyDescent="0.25">
      <c r="A67">
        <v>0.49999999999998002</v>
      </c>
      <c r="B67">
        <f t="shared" ref="B67:B107" si="4">A67*7.77+47.8</f>
        <v>51.684999999999839</v>
      </c>
      <c r="C67" s="2">
        <f t="shared" ref="C67:C96" si="5">_xlfn.T.DIST(A67,18,FALSE)</f>
        <v>0.34512215088542869</v>
      </c>
      <c r="D67" s="2">
        <f t="shared" si="3"/>
        <v>9.5621358203435369E-2</v>
      </c>
    </row>
    <row r="68" spans="1:7" x14ac:dyDescent="0.25">
      <c r="A68">
        <v>0.5999999999999801</v>
      </c>
      <c r="B68">
        <f t="shared" si="4"/>
        <v>52.46199999999984</v>
      </c>
      <c r="C68" s="2">
        <f t="shared" si="5"/>
        <v>0.32597152008489572</v>
      </c>
      <c r="D68" s="2">
        <f t="shared" si="3"/>
        <v>0.11123732584846008</v>
      </c>
    </row>
    <row r="69" spans="1:7" x14ac:dyDescent="0.25">
      <c r="A69">
        <v>0.73399999999999999</v>
      </c>
      <c r="B69">
        <f t="shared" si="4"/>
        <v>53.50318</v>
      </c>
      <c r="C69" s="2">
        <f t="shared" si="5"/>
        <v>0.29730656381045195</v>
      </c>
      <c r="D69" s="2">
        <f t="shared" si="3"/>
        <v>0.12850863961404635</v>
      </c>
    </row>
    <row r="70" spans="1:7" x14ac:dyDescent="0.25">
      <c r="A70">
        <v>0.79999999999998006</v>
      </c>
      <c r="B70">
        <f t="shared" si="4"/>
        <v>54.015999999999842</v>
      </c>
      <c r="C70" s="2">
        <f t="shared" si="5"/>
        <v>0.2823150051998437</v>
      </c>
      <c r="D70" s="2">
        <f t="shared" si="3"/>
        <v>0.14738218366377293</v>
      </c>
    </row>
    <row r="71" spans="1:7" x14ac:dyDescent="0.25">
      <c r="A71">
        <v>0.89999999999997993</v>
      </c>
      <c r="B71">
        <f t="shared" si="4"/>
        <v>54.792999999999843</v>
      </c>
      <c r="C71" s="2">
        <f t="shared" si="5"/>
        <v>0.25898614438927386</v>
      </c>
      <c r="D71" s="2">
        <f t="shared" si="3"/>
        <v>0.16773967012851371</v>
      </c>
    </row>
    <row r="72" spans="1:7" x14ac:dyDescent="0.25">
      <c r="A72">
        <v>0.99999999999998002</v>
      </c>
      <c r="B72">
        <f t="shared" si="4"/>
        <v>55.569999999999844</v>
      </c>
      <c r="C72" s="2">
        <f t="shared" si="5"/>
        <v>0.23540239597638568</v>
      </c>
      <c r="D72" s="2">
        <f t="shared" si="3"/>
        <v>0.18938937564289607</v>
      </c>
      <c r="E72" s="3"/>
      <c r="F72" s="3"/>
    </row>
    <row r="73" spans="1:7" x14ac:dyDescent="0.25">
      <c r="A73">
        <v>1.0999999999999699</v>
      </c>
      <c r="B73">
        <f t="shared" si="4"/>
        <v>56.346999999999767</v>
      </c>
      <c r="C73" s="2">
        <f t="shared" si="5"/>
        <v>0.21206066634931706</v>
      </c>
      <c r="D73" s="2">
        <f t="shared" si="3"/>
        <v>0.2120606663493054</v>
      </c>
      <c r="E73" s="3"/>
    </row>
    <row r="74" spans="1:7" x14ac:dyDescent="0.25">
      <c r="A74">
        <v>1.19999999999997</v>
      </c>
      <c r="B74">
        <f t="shared" si="4"/>
        <v>57.123999999999761</v>
      </c>
      <c r="C74" s="2">
        <f t="shared" si="5"/>
        <v>0.18938937564290714</v>
      </c>
      <c r="D74" s="2">
        <f t="shared" si="3"/>
        <v>0.23540239597637622</v>
      </c>
      <c r="E74" s="3"/>
    </row>
    <row r="75" spans="1:7" x14ac:dyDescent="0.25">
      <c r="A75">
        <v>1.2999999999999701</v>
      </c>
      <c r="B75">
        <f t="shared" si="4"/>
        <v>57.900999999999762</v>
      </c>
      <c r="C75" s="2">
        <f t="shared" si="5"/>
        <v>0.16773967012852423</v>
      </c>
      <c r="D75" s="2">
        <f t="shared" si="3"/>
        <v>0.25898614438926443</v>
      </c>
      <c r="E75" s="3"/>
    </row>
    <row r="76" spans="1:7" x14ac:dyDescent="0.25">
      <c r="A76">
        <v>1.3999999999999702</v>
      </c>
      <c r="B76">
        <f t="shared" si="4"/>
        <v>58.677999999999763</v>
      </c>
      <c r="C76" s="2">
        <f t="shared" si="5"/>
        <v>0.14738218366378272</v>
      </c>
      <c r="D76" s="2">
        <f t="shared" si="3"/>
        <v>0.28231500519983455</v>
      </c>
      <c r="E76" s="3"/>
      <c r="F76" s="3"/>
    </row>
    <row r="77" spans="1:7" x14ac:dyDescent="0.25">
      <c r="A77">
        <v>1.4999999999999698</v>
      </c>
      <c r="B77">
        <f t="shared" si="4"/>
        <v>59.454999999999764</v>
      </c>
      <c r="C77" s="2">
        <f t="shared" si="5"/>
        <v>0.12850863961405537</v>
      </c>
      <c r="D77" s="2">
        <f t="shared" si="3"/>
        <v>0.30483823043520974</v>
      </c>
      <c r="E77" s="3"/>
      <c r="F77" s="3"/>
    </row>
    <row r="78" spans="1:7" x14ac:dyDescent="0.25">
      <c r="A78">
        <v>1.5999999999999699</v>
      </c>
      <c r="B78">
        <f t="shared" si="4"/>
        <v>60.231999999999765</v>
      </c>
      <c r="C78" s="2">
        <f t="shared" si="5"/>
        <v>0.11123732584846832</v>
      </c>
      <c r="D78" s="2">
        <f t="shared" si="3"/>
        <v>0.32597152008488767</v>
      </c>
      <c r="E78" s="3"/>
      <c r="F78" s="3"/>
    </row>
    <row r="79" spans="1:7" x14ac:dyDescent="0.25">
      <c r="A79">
        <v>1.69999999999997</v>
      </c>
      <c r="B79">
        <f t="shared" si="4"/>
        <v>61.008999999999759</v>
      </c>
      <c r="C79" s="2">
        <f t="shared" si="5"/>
        <v>9.562135820344278E-2</v>
      </c>
      <c r="D79" s="2">
        <f t="shared" si="3"/>
        <v>0.34512215088542153</v>
      </c>
      <c r="E79" s="3">
        <f t="shared" ref="E79:E90" si="6">C79</f>
        <v>9.562135820344278E-2</v>
      </c>
      <c r="F79" s="3"/>
      <c r="G79" s="3">
        <f t="shared" ref="G79:G83" si="7">_xlfn.T.DIST.RT(A79,18)</f>
        <v>5.3172521293608298E-2</v>
      </c>
    </row>
    <row r="80" spans="1:7" x14ac:dyDescent="0.25">
      <c r="A80">
        <v>1.7999999999999701</v>
      </c>
      <c r="B80">
        <f t="shared" si="4"/>
        <v>61.78599999999976</v>
      </c>
      <c r="C80" s="2">
        <f t="shared" si="5"/>
        <v>8.1658654559124355E-2</v>
      </c>
      <c r="D80" s="2">
        <f t="shared" si="3"/>
        <v>0.36171753964598918</v>
      </c>
      <c r="E80" s="3">
        <f t="shared" si="6"/>
        <v>8.1658654559124355E-2</v>
      </c>
      <c r="F80" s="3"/>
      <c r="G80" s="3">
        <f t="shared" si="7"/>
        <v>4.432216352099666E-2</v>
      </c>
    </row>
    <row r="81" spans="1:7" x14ac:dyDescent="0.25">
      <c r="A81">
        <v>1.8999999999999702</v>
      </c>
      <c r="B81">
        <f t="shared" si="4"/>
        <v>62.562999999999761</v>
      </c>
      <c r="C81" s="2">
        <f t="shared" si="5"/>
        <v>6.9302643779633799E-2</v>
      </c>
      <c r="D81" s="2">
        <f t="shared" si="3"/>
        <v>0.37523531311234193</v>
      </c>
      <c r="E81" s="3">
        <f t="shared" si="6"/>
        <v>6.9302643779633799E-2</v>
      </c>
      <c r="F81" s="3"/>
      <c r="G81" s="3">
        <f t="shared" si="7"/>
        <v>3.6787196430341326E-2</v>
      </c>
    </row>
    <row r="82" spans="1:7" x14ac:dyDescent="0.25">
      <c r="A82">
        <v>1.9999999999999698</v>
      </c>
      <c r="B82">
        <f t="shared" si="4"/>
        <v>63.339999999999762</v>
      </c>
      <c r="C82" s="2">
        <f t="shared" si="5"/>
        <v>5.8472898200722608E-2</v>
      </c>
      <c r="D82" s="2">
        <f t="shared" si="3"/>
        <v>0.38523259169597429</v>
      </c>
      <c r="E82" s="3">
        <f t="shared" si="6"/>
        <v>5.8472898200722608E-2</v>
      </c>
      <c r="F82" s="3"/>
      <c r="G82" s="3">
        <f t="shared" si="7"/>
        <v>3.0410732834668028E-2</v>
      </c>
    </row>
    <row r="83" spans="1:7" x14ac:dyDescent="0.25">
      <c r="A83">
        <v>2.0999999999999699</v>
      </c>
      <c r="B83">
        <f t="shared" si="4"/>
        <v>64.116999999999763</v>
      </c>
      <c r="C83" s="2">
        <f t="shared" si="5"/>
        <v>4.9065073170423898E-2</v>
      </c>
      <c r="D83" s="2">
        <f t="shared" si="3"/>
        <v>0.39137205814054049</v>
      </c>
      <c r="E83" s="3">
        <f t="shared" si="6"/>
        <v>4.9065073170423898E-2</v>
      </c>
      <c r="F83" s="3"/>
      <c r="G83" s="3">
        <f t="shared" si="7"/>
        <v>2.5045202854785661E-2</v>
      </c>
    </row>
    <row r="84" spans="1:7" x14ac:dyDescent="0.25">
      <c r="A84">
        <v>2.19999999999997</v>
      </c>
      <c r="B84">
        <f t="shared" si="4"/>
        <v>64.893999999999764</v>
      </c>
      <c r="C84" s="2">
        <f t="shared" si="5"/>
        <v>4.0959735356638105E-2</v>
      </c>
      <c r="D84" s="2">
        <f t="shared" si="3"/>
        <v>0.39344251672313624</v>
      </c>
      <c r="E84" s="3">
        <f t="shared" si="6"/>
        <v>4.0959735356638105E-2</v>
      </c>
      <c r="F84" s="3">
        <f>D84</f>
        <v>0.39344251672313624</v>
      </c>
      <c r="G84" s="3">
        <f>_xlfn.T.DIST.RT(A84,18)</f>
        <v>2.0554293698183373E-2</v>
      </c>
    </row>
    <row r="85" spans="1:7" x14ac:dyDescent="0.25">
      <c r="A85">
        <v>2.2999999999999701</v>
      </c>
      <c r="B85">
        <f t="shared" si="4"/>
        <v>65.670999999999765</v>
      </c>
      <c r="C85" s="2">
        <f t="shared" si="5"/>
        <v>3.4029843110076563E-2</v>
      </c>
      <c r="D85" s="2">
        <f t="shared" si="3"/>
        <v>0.39137205814054216</v>
      </c>
      <c r="E85" s="3">
        <f t="shared" si="6"/>
        <v>3.4029843110076563E-2</v>
      </c>
      <c r="G85" s="3">
        <f>_xlfn.T.DIST.RT(A85,18)</f>
        <v>1.6814072717688408E-2</v>
      </c>
    </row>
    <row r="86" spans="1:7" x14ac:dyDescent="0.25">
      <c r="A86">
        <v>2.3999999999999702</v>
      </c>
      <c r="B86">
        <f t="shared" si="4"/>
        <v>66.447999999999766</v>
      </c>
      <c r="C86" s="2">
        <f t="shared" si="5"/>
        <v>2.8146794541929532E-2</v>
      </c>
      <c r="D86" s="2">
        <f t="shared" si="3"/>
        <v>0.38523259169597751</v>
      </c>
      <c r="E86" s="3">
        <f t="shared" si="6"/>
        <v>2.8146794541929532E-2</v>
      </c>
      <c r="G86" s="3">
        <f>_xlfn.T.DIST.RT(A86,18)</f>
        <v>1.3713433889505421E-2</v>
      </c>
    </row>
    <row r="87" spans="1:7" x14ac:dyDescent="0.25">
      <c r="A87">
        <v>2.4999999999999698</v>
      </c>
      <c r="B87">
        <f t="shared" si="4"/>
        <v>67.224999999999767</v>
      </c>
      <c r="C87" s="2">
        <f t="shared" si="5"/>
        <v>2.3185076329513617E-2</v>
      </c>
      <c r="D87" s="2">
        <f t="shared" si="3"/>
        <v>0.37523531311234665</v>
      </c>
      <c r="E87" s="3">
        <f t="shared" si="6"/>
        <v>2.3185076329513617E-2</v>
      </c>
      <c r="G87" s="3">
        <f>_xlfn.T.DIST.RT(A87,18)</f>
        <v>1.1154010116011803E-2</v>
      </c>
    </row>
    <row r="88" spans="1:7" x14ac:dyDescent="0.25">
      <c r="A88">
        <v>2.5999999999999699</v>
      </c>
      <c r="B88">
        <f t="shared" si="4"/>
        <v>68.001999999999754</v>
      </c>
      <c r="C88" s="2">
        <f t="shared" si="5"/>
        <v>1.9025628162057648E-2</v>
      </c>
      <c r="D88" s="2">
        <f t="shared" ref="D88:D118" si="8">_xlfn.T.DIST(A66,18,FALSE)</f>
        <v>0.36171753964599523</v>
      </c>
      <c r="E88" s="3">
        <f t="shared" si="6"/>
        <v>1.9025628162057648E-2</v>
      </c>
      <c r="G88" s="3">
        <f>_xlfn.T.DIST.RT(A88,18)</f>
        <v>9.0496860762530624E-3</v>
      </c>
    </row>
    <row r="89" spans="1:7" x14ac:dyDescent="0.25">
      <c r="A89">
        <v>2.69999999999997</v>
      </c>
      <c r="B89">
        <f t="shared" si="4"/>
        <v>68.778999999999769</v>
      </c>
      <c r="C89" s="2">
        <f t="shared" si="5"/>
        <v>1.5558087481520416E-2</v>
      </c>
      <c r="D89" s="2">
        <f t="shared" si="8"/>
        <v>0.34512215088542869</v>
      </c>
      <c r="E89" s="3">
        <f t="shared" si="6"/>
        <v>1.5558087481520416E-2</v>
      </c>
      <c r="G89" s="3">
        <f t="shared" ref="G89:G90" si="9">_xlfn.T.DIST.RT(A89,18)</f>
        <v>7.3258321213173824E-3</v>
      </c>
    </row>
    <row r="90" spans="1:7" x14ac:dyDescent="0.25">
      <c r="A90">
        <v>2.7999999999999701</v>
      </c>
      <c r="B90">
        <f t="shared" si="4"/>
        <v>69.555999999999756</v>
      </c>
      <c r="C90" s="2">
        <f t="shared" si="5"/>
        <v>1.2682102219999603E-2</v>
      </c>
      <c r="D90" s="2">
        <f t="shared" si="8"/>
        <v>0.32597152008489572</v>
      </c>
      <c r="E90" s="3">
        <f t="shared" si="6"/>
        <v>1.2682102219999603E-2</v>
      </c>
      <c r="G90" s="3">
        <f t="shared" si="9"/>
        <v>5.9183618973179817E-3</v>
      </c>
    </row>
    <row r="91" spans="1:7" x14ac:dyDescent="0.25">
      <c r="A91">
        <v>2.8999999999999702</v>
      </c>
      <c r="B91">
        <f t="shared" si="4"/>
        <v>70.332999999999771</v>
      </c>
      <c r="C91" s="2">
        <f t="shared" si="5"/>
        <v>1.030790189355109E-2</v>
      </c>
      <c r="D91" s="2">
        <f t="shared" si="8"/>
        <v>0.29730656381045195</v>
      </c>
      <c r="E91" s="3">
        <f t="shared" ref="E91:E102" si="10">C91</f>
        <v>1.030790189355109E-2</v>
      </c>
      <c r="G91" s="3">
        <f t="shared" ref="G91:G97" si="11">_xlfn.T.DIST.RT(A91,18)</f>
        <v>4.7726973322856124E-3</v>
      </c>
    </row>
    <row r="92" spans="1:7" x14ac:dyDescent="0.25">
      <c r="A92">
        <v>2.9999999999999698</v>
      </c>
      <c r="B92">
        <f t="shared" si="4"/>
        <v>71.109999999999758</v>
      </c>
      <c r="C92" s="2">
        <f t="shared" si="5"/>
        <v>8.3563058722950362E-3</v>
      </c>
      <c r="D92" s="2">
        <f t="shared" si="8"/>
        <v>0.2823150051998437</v>
      </c>
      <c r="E92" s="3">
        <f t="shared" si="10"/>
        <v>8.3563058722950362E-3</v>
      </c>
      <c r="G92" s="3">
        <f t="shared" si="11"/>
        <v>3.8427060701574116E-3</v>
      </c>
    </row>
    <row r="93" spans="1:7" x14ac:dyDescent="0.25">
      <c r="A93">
        <v>3.0999999999999703</v>
      </c>
      <c r="B93">
        <f t="shared" si="4"/>
        <v>71.886999999999773</v>
      </c>
      <c r="C93" s="2">
        <f t="shared" si="5"/>
        <v>6.7583273683771341E-3</v>
      </c>
      <c r="D93" s="2">
        <f t="shared" si="8"/>
        <v>0.25898614438927386</v>
      </c>
      <c r="E93" s="3">
        <f t="shared" si="10"/>
        <v>6.7583273683771341E-3</v>
      </c>
      <c r="G93" s="3">
        <f t="shared" si="11"/>
        <v>3.0896595142819454E-3</v>
      </c>
    </row>
    <row r="94" spans="1:7" x14ac:dyDescent="0.25">
      <c r="A94">
        <v>3.19999999999997</v>
      </c>
      <c r="B94">
        <f t="shared" si="4"/>
        <v>72.66399999999976</v>
      </c>
      <c r="C94" s="2">
        <f t="shared" si="5"/>
        <v>5.4545070863897373E-3</v>
      </c>
      <c r="D94" s="2">
        <f t="shared" si="8"/>
        <v>0.23540239597638568</v>
      </c>
      <c r="E94" s="3">
        <f t="shared" si="10"/>
        <v>5.4545070863897373E-3</v>
      </c>
      <c r="G94" s="3">
        <f t="shared" si="11"/>
        <v>2.4812449980037904E-3</v>
      </c>
    </row>
    <row r="95" spans="1:7" x14ac:dyDescent="0.25">
      <c r="A95">
        <v>3.2999999999999696</v>
      </c>
      <c r="B95">
        <f t="shared" si="4"/>
        <v>73.440999999999761</v>
      </c>
      <c r="C95" s="2">
        <f t="shared" si="5"/>
        <v>4.3940848650864672E-3</v>
      </c>
      <c r="D95" s="2">
        <f t="shared" si="8"/>
        <v>0.21206066634931706</v>
      </c>
      <c r="E95" s="3">
        <f t="shared" si="10"/>
        <v>4.3940848650864672E-3</v>
      </c>
      <c r="G95" s="3">
        <f t="shared" si="11"/>
        <v>1.9906534886131376E-3</v>
      </c>
    </row>
    <row r="96" spans="1:7" x14ac:dyDescent="0.25">
      <c r="A96">
        <v>3.3999999999999702</v>
      </c>
      <c r="B96">
        <f t="shared" si="4"/>
        <v>74.217999999999762</v>
      </c>
      <c r="C96" s="2">
        <f t="shared" si="5"/>
        <v>3.5340932582512744E-3</v>
      </c>
      <c r="D96" s="2">
        <f t="shared" si="8"/>
        <v>0.18938937564290714</v>
      </c>
      <c r="E96" s="3">
        <f t="shared" si="10"/>
        <v>3.5340932582512744E-3</v>
      </c>
      <c r="G96" s="3">
        <f t="shared" si="11"/>
        <v>1.5957546343077611E-3</v>
      </c>
    </row>
    <row r="97" spans="1:7" x14ac:dyDescent="0.25">
      <c r="A97">
        <v>3.4999999999999698</v>
      </c>
      <c r="B97">
        <f t="shared" si="4"/>
        <v>74.994999999999763</v>
      </c>
      <c r="D97" s="2">
        <f t="shared" si="8"/>
        <v>0.16773967012852423</v>
      </c>
      <c r="E97" s="3">
        <f t="shared" si="10"/>
        <v>0</v>
      </c>
      <c r="G97" s="3">
        <f t="shared" si="11"/>
        <v>1.2783636833858304E-3</v>
      </c>
    </row>
    <row r="98" spans="1:7" x14ac:dyDescent="0.25">
      <c r="A98">
        <v>3.5999999999999703</v>
      </c>
      <c r="B98">
        <f t="shared" si="4"/>
        <v>75.771999999999764</v>
      </c>
      <c r="D98" s="2">
        <f t="shared" si="8"/>
        <v>0.14738218366378272</v>
      </c>
      <c r="E98" s="3">
        <f t="shared" si="10"/>
        <v>0</v>
      </c>
    </row>
    <row r="99" spans="1:7" x14ac:dyDescent="0.25">
      <c r="A99">
        <v>3.69999999999997</v>
      </c>
      <c r="B99">
        <f t="shared" si="4"/>
        <v>76.548999999999765</v>
      </c>
      <c r="D99" s="2">
        <f t="shared" si="8"/>
        <v>0.12850863961405537</v>
      </c>
      <c r="E99" s="3">
        <f t="shared" si="10"/>
        <v>0</v>
      </c>
    </row>
    <row r="100" spans="1:7" x14ac:dyDescent="0.25">
      <c r="A100">
        <v>3.7999999999999696</v>
      </c>
      <c r="B100">
        <f t="shared" si="4"/>
        <v>77.325999999999766</v>
      </c>
      <c r="D100" s="2">
        <f t="shared" si="8"/>
        <v>0.11123732584846832</v>
      </c>
      <c r="E100" s="3">
        <f t="shared" si="10"/>
        <v>0</v>
      </c>
    </row>
    <row r="101" spans="1:7" x14ac:dyDescent="0.25">
      <c r="A101">
        <v>3.8999999999999604</v>
      </c>
      <c r="B101">
        <f t="shared" si="4"/>
        <v>78.102999999999696</v>
      </c>
      <c r="D101" s="2">
        <f t="shared" si="8"/>
        <v>9.562135820344278E-2</v>
      </c>
      <c r="E101" s="3">
        <f t="shared" si="10"/>
        <v>0</v>
      </c>
    </row>
    <row r="102" spans="1:7" x14ac:dyDescent="0.25">
      <c r="A102">
        <v>3.99999999999996</v>
      </c>
      <c r="B102">
        <f t="shared" si="4"/>
        <v>78.879999999999683</v>
      </c>
      <c r="D102" s="2">
        <f t="shared" si="8"/>
        <v>8.1658654559124355E-2</v>
      </c>
      <c r="E102" s="3">
        <f t="shared" si="10"/>
        <v>0</v>
      </c>
    </row>
    <row r="103" spans="1:7" x14ac:dyDescent="0.25">
      <c r="A103">
        <v>4.0999999999999597</v>
      </c>
      <c r="B103">
        <f t="shared" si="4"/>
        <v>79.656999999999684</v>
      </c>
      <c r="D103" s="2">
        <f t="shared" si="8"/>
        <v>6.9302643779633799E-2</v>
      </c>
    </row>
    <row r="104" spans="1:7" x14ac:dyDescent="0.25">
      <c r="A104">
        <v>4.1999999999999602</v>
      </c>
      <c r="B104">
        <f t="shared" si="4"/>
        <v>80.433999999999685</v>
      </c>
      <c r="D104" s="2">
        <f t="shared" si="8"/>
        <v>5.8472898200722608E-2</v>
      </c>
    </row>
    <row r="105" spans="1:7" x14ac:dyDescent="0.25">
      <c r="A105">
        <v>4.2999999999999599</v>
      </c>
      <c r="B105">
        <f t="shared" si="4"/>
        <v>81.210999999999686</v>
      </c>
      <c r="D105" s="2">
        <f t="shared" si="8"/>
        <v>4.9065073170423898E-2</v>
      </c>
    </row>
    <row r="106" spans="1:7" x14ac:dyDescent="0.25">
      <c r="A106">
        <v>4.3999999999999604</v>
      </c>
      <c r="B106">
        <f t="shared" si="4"/>
        <v>81.987999999999687</v>
      </c>
      <c r="D106" s="2">
        <f t="shared" si="8"/>
        <v>4.0959735356638105E-2</v>
      </c>
    </row>
    <row r="107" spans="1:7" x14ac:dyDescent="0.25">
      <c r="A107">
        <v>4.49999999999996</v>
      </c>
      <c r="B107">
        <f t="shared" si="4"/>
        <v>82.764999999999688</v>
      </c>
      <c r="D107" s="2">
        <f t="shared" si="8"/>
        <v>3.4029843110076563E-2</v>
      </c>
    </row>
    <row r="108" spans="1:7" x14ac:dyDescent="0.25">
      <c r="D108" s="2">
        <f t="shared" si="8"/>
        <v>2.8146794541929532E-2</v>
      </c>
    </row>
    <row r="109" spans="1:7" x14ac:dyDescent="0.25">
      <c r="D109" s="2">
        <f t="shared" si="8"/>
        <v>2.3185076329513617E-2</v>
      </c>
    </row>
    <row r="110" spans="1:7" x14ac:dyDescent="0.25">
      <c r="D110" s="2">
        <f t="shared" si="8"/>
        <v>1.9025628162057648E-2</v>
      </c>
    </row>
    <row r="111" spans="1:7" x14ac:dyDescent="0.25">
      <c r="D111" s="2">
        <f t="shared" si="8"/>
        <v>1.5558087481520416E-2</v>
      </c>
    </row>
    <row r="112" spans="1:7" x14ac:dyDescent="0.25">
      <c r="D112" s="2">
        <f t="shared" si="8"/>
        <v>1.2682102219999603E-2</v>
      </c>
    </row>
    <row r="113" spans="4:4" x14ac:dyDescent="0.25">
      <c r="D113" s="2">
        <f t="shared" si="8"/>
        <v>1.030790189355109E-2</v>
      </c>
    </row>
    <row r="114" spans="4:4" x14ac:dyDescent="0.25">
      <c r="D114" s="2">
        <f t="shared" si="8"/>
        <v>8.3563058722950362E-3</v>
      </c>
    </row>
    <row r="115" spans="4:4" x14ac:dyDescent="0.25">
      <c r="D115" s="2">
        <f t="shared" si="8"/>
        <v>6.7583273683771341E-3</v>
      </c>
    </row>
    <row r="116" spans="4:4" x14ac:dyDescent="0.25">
      <c r="D116" s="2">
        <f t="shared" si="8"/>
        <v>5.4545070863897373E-3</v>
      </c>
    </row>
    <row r="117" spans="4:4" x14ac:dyDescent="0.25">
      <c r="D117" s="2">
        <f t="shared" si="8"/>
        <v>4.3940848650864672E-3</v>
      </c>
    </row>
    <row r="118" spans="4:4" x14ac:dyDescent="0.25">
      <c r="D118" s="2">
        <f t="shared" si="8"/>
        <v>3.5340932582512744E-3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118"/>
  <sheetViews>
    <sheetView workbookViewId="0">
      <selection activeCell="N26" sqref="N26"/>
    </sheetView>
  </sheetViews>
  <sheetFormatPr defaultRowHeight="15" x14ac:dyDescent="0.25"/>
  <cols>
    <col min="3" max="3" width="17.5703125" customWidth="1"/>
    <col min="4" max="4" width="13.28515625" style="2" customWidth="1"/>
    <col min="5" max="5" width="7" customWidth="1"/>
    <col min="6" max="6" width="8.140625" customWidth="1"/>
  </cols>
  <sheetData>
    <row r="1" spans="1:17" ht="30" x14ac:dyDescent="0.25">
      <c r="A1" t="s">
        <v>0</v>
      </c>
      <c r="B1" t="s">
        <v>21</v>
      </c>
      <c r="C1" s="5" t="s">
        <v>9</v>
      </c>
      <c r="D1" s="5" t="s">
        <v>10</v>
      </c>
      <c r="E1" s="5" t="s">
        <v>24</v>
      </c>
      <c r="F1" s="5" t="s">
        <v>22</v>
      </c>
      <c r="Q1" s="4"/>
    </row>
    <row r="2" spans="1:17" x14ac:dyDescent="0.25">
      <c r="A2">
        <v>-6</v>
      </c>
      <c r="B2">
        <f>A2*7.77+47.8</f>
        <v>1.1799999999999997</v>
      </c>
      <c r="C2" s="2">
        <f>_xlfn.T.DIST(A2,18,FALSE)</f>
        <v>1.1540626070250802E-5</v>
      </c>
      <c r="F2" s="8"/>
      <c r="Q2" s="4"/>
    </row>
    <row r="3" spans="1:17" x14ac:dyDescent="0.25">
      <c r="A3">
        <v>-5.9</v>
      </c>
      <c r="B3">
        <f t="shared" ref="B3:B66" si="0">A3*7.77+47.8</f>
        <v>1.9569999999999936</v>
      </c>
      <c r="C3" s="2">
        <f t="shared" ref="C3:C66" si="1">_xlfn.T.DIST(A3,18,FALSE)</f>
        <v>1.426154237858262E-5</v>
      </c>
    </row>
    <row r="4" spans="1:17" x14ac:dyDescent="0.25">
      <c r="A4">
        <v>-5.8</v>
      </c>
      <c r="B4">
        <f t="shared" si="0"/>
        <v>2.7340000000000018</v>
      </c>
      <c r="C4" s="2">
        <f t="shared" si="1"/>
        <v>1.7644155181765332E-5</v>
      </c>
    </row>
    <row r="5" spans="1:17" x14ac:dyDescent="0.25">
      <c r="A5">
        <v>-5.7</v>
      </c>
      <c r="B5">
        <f t="shared" si="0"/>
        <v>3.5109999999999957</v>
      </c>
      <c r="C5" s="2">
        <f t="shared" si="1"/>
        <v>2.1853402579591722E-5</v>
      </c>
    </row>
    <row r="6" spans="1:17" x14ac:dyDescent="0.25">
      <c r="A6">
        <v>-5.6</v>
      </c>
      <c r="B6">
        <f t="shared" si="0"/>
        <v>4.2880000000000038</v>
      </c>
      <c r="C6" s="2">
        <f t="shared" si="1"/>
        <v>2.7096060491043424E-5</v>
      </c>
    </row>
    <row r="7" spans="1:17" x14ac:dyDescent="0.25">
      <c r="A7">
        <v>-5.5</v>
      </c>
      <c r="B7">
        <f t="shared" si="0"/>
        <v>5.0649999999999977</v>
      </c>
      <c r="C7" s="2">
        <f t="shared" si="1"/>
        <v>3.3631448288552218E-5</v>
      </c>
    </row>
    <row r="8" spans="1:17" x14ac:dyDescent="0.25">
      <c r="A8">
        <v>-5.4</v>
      </c>
      <c r="B8">
        <f t="shared" si="0"/>
        <v>5.8419999999999987</v>
      </c>
      <c r="C8" s="2">
        <f t="shared" si="1"/>
        <v>4.1784866783220779E-5</v>
      </c>
    </row>
    <row r="9" spans="1:17" x14ac:dyDescent="0.25">
      <c r="A9">
        <v>-5.3</v>
      </c>
      <c r="B9">
        <f t="shared" si="0"/>
        <v>6.6189999999999998</v>
      </c>
      <c r="C9" s="2">
        <f t="shared" si="1"/>
        <v>5.1964453079501508E-5</v>
      </c>
    </row>
    <row r="10" spans="1:17" x14ac:dyDescent="0.25">
      <c r="A10">
        <v>-5.2</v>
      </c>
      <c r="B10">
        <f t="shared" si="0"/>
        <v>7.3960000000000008</v>
      </c>
      <c r="C10" s="2">
        <f t="shared" si="1"/>
        <v>6.4682300905768837E-5</v>
      </c>
    </row>
    <row r="11" spans="1:17" x14ac:dyDescent="0.25">
      <c r="A11">
        <v>-5.0999999999999996</v>
      </c>
      <c r="B11">
        <f t="shared" si="0"/>
        <v>8.1730000000000018</v>
      </c>
      <c r="C11" s="2">
        <f t="shared" si="1"/>
        <v>8.0580894972813582E-5</v>
      </c>
    </row>
    <row r="12" spans="1:17" x14ac:dyDescent="0.25">
      <c r="A12">
        <v>-5</v>
      </c>
      <c r="B12">
        <f t="shared" si="0"/>
        <v>8.9500000000000028</v>
      </c>
      <c r="C12" s="2">
        <f t="shared" si="1"/>
        <v>1.0046615002257688E-4</v>
      </c>
    </row>
    <row r="13" spans="1:17" x14ac:dyDescent="0.25">
      <c r="A13">
        <v>-4.9000000000000004</v>
      </c>
      <c r="B13">
        <f t="shared" si="0"/>
        <v>9.7269999999999968</v>
      </c>
      <c r="C13" s="2">
        <f t="shared" si="1"/>
        <v>1.2534863624084813E-4</v>
      </c>
    </row>
    <row r="14" spans="1:17" x14ac:dyDescent="0.25">
      <c r="A14">
        <v>-4.8</v>
      </c>
      <c r="B14">
        <f t="shared" si="0"/>
        <v>10.503999999999998</v>
      </c>
      <c r="C14" s="2">
        <f t="shared" si="1"/>
        <v>1.5649491946380449E-4</v>
      </c>
    </row>
    <row r="15" spans="1:17" x14ac:dyDescent="0.25">
      <c r="A15">
        <v>-4.7</v>
      </c>
      <c r="B15">
        <f t="shared" si="0"/>
        <v>11.280999999999999</v>
      </c>
      <c r="C15" s="2">
        <f t="shared" si="1"/>
        <v>1.9549135352233673E-4</v>
      </c>
    </row>
    <row r="16" spans="1:17" x14ac:dyDescent="0.25">
      <c r="A16">
        <v>-4.5999999999999996</v>
      </c>
      <c r="B16">
        <f t="shared" si="0"/>
        <v>12.058</v>
      </c>
      <c r="C16" s="2">
        <f t="shared" si="1"/>
        <v>2.4432313828485575E-4</v>
      </c>
    </row>
    <row r="17" spans="1:7" x14ac:dyDescent="0.25">
      <c r="A17">
        <v>-4.5000000000000107</v>
      </c>
      <c r="B17">
        <f t="shared" si="0"/>
        <v>12.834999999999916</v>
      </c>
      <c r="C17" s="2">
        <f t="shared" si="1"/>
        <v>3.054720031110624E-4</v>
      </c>
    </row>
    <row r="18" spans="1:7" x14ac:dyDescent="0.25">
      <c r="A18">
        <v>-4.4000000000000101</v>
      </c>
      <c r="B18">
        <f t="shared" si="0"/>
        <v>13.611999999999924</v>
      </c>
      <c r="C18" s="2">
        <f t="shared" si="1"/>
        <v>3.8203648985721603E-4</v>
      </c>
    </row>
    <row r="19" spans="1:7" x14ac:dyDescent="0.25">
      <c r="A19">
        <v>-4.3000000000000096</v>
      </c>
      <c r="B19">
        <f t="shared" si="0"/>
        <v>14.388999999999925</v>
      </c>
      <c r="C19" s="2">
        <f t="shared" si="1"/>
        <v>4.7787948386533697E-4</v>
      </c>
    </row>
    <row r="20" spans="1:7" x14ac:dyDescent="0.25">
      <c r="A20">
        <v>-4.2000000000000099</v>
      </c>
      <c r="B20">
        <f t="shared" si="0"/>
        <v>15.165999999999919</v>
      </c>
      <c r="C20" s="2">
        <f t="shared" si="1"/>
        <v>5.978083570527936E-4</v>
      </c>
    </row>
    <row r="21" spans="1:7" x14ac:dyDescent="0.25">
      <c r="A21">
        <v>-4.1000000000000103</v>
      </c>
      <c r="B21">
        <f t="shared" si="0"/>
        <v>15.94299999999992</v>
      </c>
      <c r="C21" s="2">
        <f t="shared" si="1"/>
        <v>7.477938114513426E-4</v>
      </c>
    </row>
    <row r="22" spans="1:7" x14ac:dyDescent="0.25">
      <c r="A22">
        <v>-4.0000000000000107</v>
      </c>
      <c r="B22">
        <f t="shared" si="0"/>
        <v>16.719999999999917</v>
      </c>
      <c r="C22" s="2">
        <f t="shared" si="1"/>
        <v>9.3523419167324331E-4</v>
      </c>
      <c r="G22" s="3"/>
    </row>
    <row r="23" spans="1:7" x14ac:dyDescent="0.25">
      <c r="A23">
        <v>-3.9000000000000101</v>
      </c>
      <c r="B23">
        <f t="shared" si="0"/>
        <v>17.496999999999922</v>
      </c>
      <c r="C23" s="2">
        <f t="shared" si="1"/>
        <v>1.1692725917170652E-3</v>
      </c>
    </row>
    <row r="24" spans="1:7" x14ac:dyDescent="0.25">
      <c r="A24">
        <v>-3.80000000000001</v>
      </c>
      <c r="B24">
        <f t="shared" si="0"/>
        <v>18.273999999999919</v>
      </c>
      <c r="C24" s="2">
        <f t="shared" si="1"/>
        <v>1.4611744020275013E-3</v>
      </c>
      <c r="D24" s="2">
        <f t="shared" ref="D24:D55" si="2">_xlfn.T.DIST(A2,18,FALSE)</f>
        <v>1.1540626070250802E-5</v>
      </c>
      <c r="E24" s="3">
        <f>D24</f>
        <v>1.1540626070250802E-5</v>
      </c>
      <c r="G24" s="2">
        <f>_xlfn.T.DIST(A2,18,TRUE)</f>
        <v>5.6349855530039309E-6</v>
      </c>
    </row>
    <row r="25" spans="1:7" x14ac:dyDescent="0.25">
      <c r="A25">
        <v>-3.7000000000000099</v>
      </c>
      <c r="B25">
        <f t="shared" si="0"/>
        <v>19.05099999999992</v>
      </c>
      <c r="C25" s="2">
        <f t="shared" si="1"/>
        <v>1.8247728709183055E-3</v>
      </c>
      <c r="D25" s="2">
        <f t="shared" si="2"/>
        <v>1.426154237858262E-5</v>
      </c>
      <c r="E25" s="3">
        <f t="shared" ref="E25:E67" si="3">D25</f>
        <v>1.426154237858262E-5</v>
      </c>
      <c r="G25" s="2">
        <f t="shared" ref="G25:G67" si="4">_xlfn.T.DIST(A3,18,TRUE)</f>
        <v>6.9201734978993001E-6</v>
      </c>
    </row>
    <row r="26" spans="1:7" x14ac:dyDescent="0.25">
      <c r="A26">
        <v>-3.6000000000000099</v>
      </c>
      <c r="B26">
        <f t="shared" si="0"/>
        <v>19.827999999999921</v>
      </c>
      <c r="C26" s="2">
        <f t="shared" si="1"/>
        <v>2.2769895832926075E-3</v>
      </c>
      <c r="D26" s="2">
        <f t="shared" si="2"/>
        <v>1.7644155181765332E-5</v>
      </c>
      <c r="E26" s="3">
        <f t="shared" si="3"/>
        <v>1.7644155181765332E-5</v>
      </c>
      <c r="G26" s="2">
        <f t="shared" si="4"/>
        <v>8.5093137914312471E-6</v>
      </c>
    </row>
    <row r="27" spans="1:7" x14ac:dyDescent="0.25">
      <c r="A27">
        <v>-3.5000000000000102</v>
      </c>
      <c r="B27">
        <f t="shared" si="0"/>
        <v>20.604999999999919</v>
      </c>
      <c r="C27" s="2">
        <f t="shared" si="1"/>
        <v>2.8384352233765974E-3</v>
      </c>
      <c r="D27" s="2">
        <f t="shared" si="2"/>
        <v>2.1853402579591722E-5</v>
      </c>
      <c r="E27" s="3">
        <f t="shared" si="3"/>
        <v>2.1853402579591722E-5</v>
      </c>
      <c r="G27" s="2">
        <f t="shared" si="4"/>
        <v>1.0476512820676663E-5</v>
      </c>
    </row>
    <row r="28" spans="1:7" x14ac:dyDescent="0.25">
      <c r="A28">
        <v>-3.4000000000000101</v>
      </c>
      <c r="B28">
        <f t="shared" si="0"/>
        <v>21.38199999999992</v>
      </c>
      <c r="C28" s="2">
        <f t="shared" si="1"/>
        <v>3.5340932582509652E-3</v>
      </c>
      <c r="D28" s="2">
        <f t="shared" si="2"/>
        <v>2.7096060491043424E-5</v>
      </c>
      <c r="E28" s="3">
        <f t="shared" si="3"/>
        <v>2.7096060491043424E-5</v>
      </c>
      <c r="G28" s="2">
        <f t="shared" si="4"/>
        <v>1.2914383301578725E-5</v>
      </c>
    </row>
    <row r="29" spans="1:7" x14ac:dyDescent="0.25">
      <c r="A29">
        <v>-3.30000000000001</v>
      </c>
      <c r="B29">
        <f t="shared" si="0"/>
        <v>22.158999999999921</v>
      </c>
      <c r="C29" s="2">
        <f t="shared" si="1"/>
        <v>4.394084865086076E-3</v>
      </c>
      <c r="D29" s="2">
        <f t="shared" si="2"/>
        <v>3.3631448288552218E-5</v>
      </c>
      <c r="E29" s="3">
        <f t="shared" si="3"/>
        <v>3.3631448288552218E-5</v>
      </c>
      <c r="G29" s="2">
        <f t="shared" si="4"/>
        <v>1.5938743051036484E-5</v>
      </c>
    </row>
    <row r="30" spans="1:7" x14ac:dyDescent="0.25">
      <c r="A30">
        <v>-3.2000000000000099</v>
      </c>
      <c r="B30">
        <f t="shared" si="0"/>
        <v>22.935999999999922</v>
      </c>
      <c r="C30" s="2">
        <f t="shared" si="1"/>
        <v>5.4545070863892724E-3</v>
      </c>
      <c r="D30" s="2">
        <f t="shared" si="2"/>
        <v>4.1784866783220779E-5</v>
      </c>
      <c r="E30" s="3">
        <f t="shared" si="3"/>
        <v>4.1784866783220779E-5</v>
      </c>
      <c r="G30" s="2">
        <f t="shared" si="4"/>
        <v>1.9694515835718542E-5</v>
      </c>
    </row>
    <row r="31" spans="1:7" x14ac:dyDescent="0.25">
      <c r="A31">
        <v>-3.1000000000000099</v>
      </c>
      <c r="B31">
        <f t="shared" si="0"/>
        <v>23.712999999999923</v>
      </c>
      <c r="C31" s="2">
        <f t="shared" si="1"/>
        <v>6.7583273683765677E-3</v>
      </c>
      <c r="D31" s="2">
        <f t="shared" si="2"/>
        <v>5.1964453079501508E-5</v>
      </c>
      <c r="E31" s="3">
        <f t="shared" si="3"/>
        <v>5.1964453079501508E-5</v>
      </c>
      <c r="G31" s="2">
        <f t="shared" si="4"/>
        <v>2.436314052506825E-5</v>
      </c>
    </row>
    <row r="32" spans="1:7" x14ac:dyDescent="0.25">
      <c r="A32">
        <v>-3.0000000000000102</v>
      </c>
      <c r="B32">
        <f t="shared" si="0"/>
        <v>24.48999999999992</v>
      </c>
      <c r="C32" s="2">
        <f t="shared" si="1"/>
        <v>8.3563058722943284E-3</v>
      </c>
      <c r="D32" s="2">
        <f t="shared" si="2"/>
        <v>6.4682300905768837E-5</v>
      </c>
      <c r="E32" s="3">
        <f t="shared" si="3"/>
        <v>6.4682300905768837E-5</v>
      </c>
      <c r="G32" s="2">
        <f t="shared" si="4"/>
        <v>3.0171871158174007E-5</v>
      </c>
    </row>
    <row r="33" spans="1:7" x14ac:dyDescent="0.25">
      <c r="A33">
        <v>-2.9000000000000101</v>
      </c>
      <c r="B33">
        <f t="shared" si="0"/>
        <v>25.266999999999921</v>
      </c>
      <c r="C33" s="2">
        <f t="shared" si="1"/>
        <v>1.0307901893550225E-2</v>
      </c>
      <c r="D33" s="2">
        <f t="shared" si="2"/>
        <v>8.0580894972813582E-5</v>
      </c>
      <c r="E33" s="3">
        <f t="shared" si="3"/>
        <v>8.0580894972813582E-5</v>
      </c>
      <c r="G33" s="2">
        <f t="shared" si="4"/>
        <v>3.7405445067833579E-5</v>
      </c>
    </row>
    <row r="34" spans="1:7" x14ac:dyDescent="0.25">
      <c r="A34">
        <v>-2.80000000000001</v>
      </c>
      <c r="B34">
        <f t="shared" si="0"/>
        <v>26.043999999999919</v>
      </c>
      <c r="C34" s="2">
        <f t="shared" si="1"/>
        <v>1.2682102219998565E-2</v>
      </c>
      <c r="D34" s="2">
        <f t="shared" si="2"/>
        <v>1.0046615002257688E-4</v>
      </c>
      <c r="E34" s="3">
        <f t="shared" si="3"/>
        <v>1.0046615002257688E-4</v>
      </c>
      <c r="G34" s="2">
        <f t="shared" si="4"/>
        <v>4.6420712786884027E-5</v>
      </c>
    </row>
    <row r="35" spans="1:7" x14ac:dyDescent="0.25">
      <c r="A35">
        <v>-2.7000000000000099</v>
      </c>
      <c r="B35">
        <f t="shared" si="0"/>
        <v>26.82099999999992</v>
      </c>
      <c r="C35" s="2">
        <f t="shared" si="1"/>
        <v>1.5558087481519154E-2</v>
      </c>
      <c r="D35" s="2">
        <f t="shared" si="2"/>
        <v>1.2534863624084813E-4</v>
      </c>
      <c r="E35" s="3">
        <f t="shared" si="3"/>
        <v>1.2534863624084813E-4</v>
      </c>
      <c r="G35" s="2">
        <f t="shared" si="4"/>
        <v>5.766496664248077E-5</v>
      </c>
    </row>
    <row r="36" spans="1:7" x14ac:dyDescent="0.25">
      <c r="A36">
        <v>-2.6000000000000103</v>
      </c>
      <c r="B36">
        <f t="shared" si="0"/>
        <v>27.597999999999917</v>
      </c>
      <c r="C36" s="2">
        <f t="shared" si="1"/>
        <v>1.9025628162056125E-2</v>
      </c>
      <c r="D36" s="2">
        <f t="shared" si="2"/>
        <v>1.5649491946380449E-4</v>
      </c>
      <c r="E36" s="3">
        <f t="shared" si="3"/>
        <v>1.5649491946380449E-4</v>
      </c>
      <c r="G36" s="2">
        <f t="shared" si="4"/>
        <v>7.1698879956739951E-5</v>
      </c>
    </row>
    <row r="37" spans="1:7" x14ac:dyDescent="0.25">
      <c r="A37">
        <v>-2.5000000000000098</v>
      </c>
      <c r="B37">
        <f t="shared" si="0"/>
        <v>28.374999999999922</v>
      </c>
      <c r="C37" s="2">
        <f t="shared" si="1"/>
        <v>2.3185076329511802E-2</v>
      </c>
      <c r="D37" s="2">
        <f t="shared" si="2"/>
        <v>1.9549135352233673E-4</v>
      </c>
      <c r="E37" s="3">
        <f t="shared" si="3"/>
        <v>1.9549135352233673E-4</v>
      </c>
      <c r="G37" s="2">
        <f t="shared" si="4"/>
        <v>8.9225181518686381E-5</v>
      </c>
    </row>
    <row r="38" spans="1:7" x14ac:dyDescent="0.25">
      <c r="A38">
        <v>-2.4000000000000101</v>
      </c>
      <c r="B38">
        <f t="shared" si="0"/>
        <v>29.151999999999919</v>
      </c>
      <c r="C38" s="2">
        <f t="shared" si="1"/>
        <v>2.8146794541927377E-2</v>
      </c>
      <c r="D38" s="2">
        <f t="shared" si="2"/>
        <v>2.4432313828485575E-4</v>
      </c>
      <c r="E38" s="3">
        <f t="shared" si="3"/>
        <v>2.4432313828485575E-4</v>
      </c>
      <c r="G38" s="2">
        <f t="shared" si="4"/>
        <v>1.1112444696085914E-4</v>
      </c>
    </row>
    <row r="39" spans="1:7" x14ac:dyDescent="0.25">
      <c r="A39">
        <v>-2.30000000000001</v>
      </c>
      <c r="B39">
        <f t="shared" si="0"/>
        <v>29.92899999999992</v>
      </c>
      <c r="C39" s="2">
        <f t="shared" si="1"/>
        <v>3.402984311007401E-2</v>
      </c>
      <c r="D39" s="2">
        <f t="shared" si="2"/>
        <v>3.054720031110624E-4</v>
      </c>
      <c r="E39" s="3">
        <f t="shared" si="3"/>
        <v>3.054720031110624E-4</v>
      </c>
      <c r="G39" s="2">
        <f t="shared" si="4"/>
        <v>1.3849969675349544E-4</v>
      </c>
    </row>
    <row r="40" spans="1:7" x14ac:dyDescent="0.25">
      <c r="A40">
        <v>-2.2000000000000099</v>
      </c>
      <c r="B40">
        <f t="shared" si="0"/>
        <v>30.705999999999921</v>
      </c>
      <c r="C40" s="2">
        <f t="shared" si="1"/>
        <v>4.0959735356635114E-2</v>
      </c>
      <c r="D40" s="2">
        <f t="shared" si="2"/>
        <v>3.8203648985721603E-4</v>
      </c>
      <c r="E40" s="3">
        <f t="shared" si="3"/>
        <v>3.8203648985721603E-4</v>
      </c>
      <c r="G40" s="2">
        <f t="shared" si="4"/>
        <v>1.7273185667542783E-4</v>
      </c>
    </row>
    <row r="41" spans="1:7" x14ac:dyDescent="0.25">
      <c r="A41">
        <v>-2.1000000000000103</v>
      </c>
      <c r="B41">
        <f t="shared" si="0"/>
        <v>31.482999999999919</v>
      </c>
      <c r="C41" s="2">
        <f t="shared" si="1"/>
        <v>4.9065073170420359E-2</v>
      </c>
      <c r="D41" s="2">
        <f t="shared" si="2"/>
        <v>4.7787948386533697E-4</v>
      </c>
      <c r="E41" s="3">
        <f t="shared" si="3"/>
        <v>4.7787948386533697E-4</v>
      </c>
      <c r="G41" s="2">
        <f t="shared" si="4"/>
        <v>2.1554856730918292E-4</v>
      </c>
    </row>
    <row r="42" spans="1:7" x14ac:dyDescent="0.25">
      <c r="A42">
        <v>-2.0000000000000098</v>
      </c>
      <c r="B42">
        <f t="shared" si="0"/>
        <v>32.25999999999992</v>
      </c>
      <c r="C42" s="2">
        <f t="shared" si="1"/>
        <v>5.8472898200718576E-2</v>
      </c>
      <c r="D42" s="2">
        <f t="shared" si="2"/>
        <v>5.978083570527936E-4</v>
      </c>
      <c r="E42" s="3">
        <f t="shared" si="3"/>
        <v>5.978083570527936E-4</v>
      </c>
      <c r="G42" s="2">
        <f t="shared" si="4"/>
        <v>2.6910932950151024E-4</v>
      </c>
    </row>
    <row r="43" spans="1:7" x14ac:dyDescent="0.25">
      <c r="A43">
        <v>-1.9000000000000101</v>
      </c>
      <c r="B43">
        <f t="shared" si="0"/>
        <v>33.036999999999921</v>
      </c>
      <c r="C43" s="2">
        <f t="shared" si="1"/>
        <v>6.9302643779629164E-2</v>
      </c>
      <c r="D43" s="2">
        <f t="shared" si="2"/>
        <v>7.477938114513426E-4</v>
      </c>
      <c r="E43" s="3">
        <f t="shared" si="3"/>
        <v>7.477938114513426E-4</v>
      </c>
      <c r="G43" s="2">
        <f t="shared" si="4"/>
        <v>3.3611054546691239E-4</v>
      </c>
    </row>
    <row r="44" spans="1:7" x14ac:dyDescent="0.25">
      <c r="A44">
        <v>-1.80000000000001</v>
      </c>
      <c r="B44">
        <f t="shared" si="0"/>
        <v>33.813999999999922</v>
      </c>
      <c r="C44" s="2">
        <f t="shared" si="1"/>
        <v>8.1658654559119095E-2</v>
      </c>
      <c r="D44" s="2">
        <f t="shared" si="2"/>
        <v>9.3523419167324331E-4</v>
      </c>
      <c r="E44" s="3">
        <f t="shared" si="3"/>
        <v>9.3523419167324331E-4</v>
      </c>
      <c r="G44" s="2">
        <f t="shared" si="4"/>
        <v>4.1991465870427094E-4</v>
      </c>
    </row>
    <row r="45" spans="1:7" x14ac:dyDescent="0.25">
      <c r="A45">
        <v>-1.7000000000000202</v>
      </c>
      <c r="B45">
        <f t="shared" si="0"/>
        <v>34.590999999999838</v>
      </c>
      <c r="C45" s="2">
        <f t="shared" si="1"/>
        <v>9.5621358203435369E-2</v>
      </c>
      <c r="D45" s="2">
        <f t="shared" si="2"/>
        <v>1.1692725917170652E-3</v>
      </c>
      <c r="E45" s="3">
        <f t="shared" si="3"/>
        <v>1.1692725917170652E-3</v>
      </c>
      <c r="G45" s="2">
        <f t="shared" si="4"/>
        <v>5.2470830203108821E-4</v>
      </c>
    </row>
    <row r="46" spans="1:7" x14ac:dyDescent="0.25">
      <c r="A46">
        <v>-1.6000000000000201</v>
      </c>
      <c r="B46">
        <f t="shared" si="0"/>
        <v>35.367999999999839</v>
      </c>
      <c r="C46" s="2">
        <f t="shared" si="1"/>
        <v>0.11123732584846008</v>
      </c>
      <c r="D46" s="2">
        <f t="shared" si="2"/>
        <v>1.4611744020275013E-3</v>
      </c>
      <c r="E46" s="3">
        <f t="shared" si="3"/>
        <v>1.4611744020275013E-3</v>
      </c>
      <c r="G46" s="2">
        <f t="shared" si="4"/>
        <v>6.5569511415419139E-4</v>
      </c>
    </row>
    <row r="47" spans="1:7" x14ac:dyDescent="0.25">
      <c r="A47">
        <v>-1.50000000000002</v>
      </c>
      <c r="B47">
        <f t="shared" si="0"/>
        <v>36.14499999999984</v>
      </c>
      <c r="C47" s="2">
        <f t="shared" si="1"/>
        <v>0.12850863961404635</v>
      </c>
      <c r="D47" s="2">
        <f t="shared" si="2"/>
        <v>1.8247728709183055E-3</v>
      </c>
      <c r="E47" s="3">
        <f t="shared" si="3"/>
        <v>1.8247728709183055E-3</v>
      </c>
      <c r="F47" s="7"/>
      <c r="G47" s="2">
        <f t="shared" si="4"/>
        <v>8.1932965024440437E-4</v>
      </c>
    </row>
    <row r="48" spans="1:7" x14ac:dyDescent="0.25">
      <c r="A48">
        <v>-1.4000000000000199</v>
      </c>
      <c r="B48">
        <f t="shared" si="0"/>
        <v>36.921999999999841</v>
      </c>
      <c r="C48" s="2">
        <f t="shared" si="1"/>
        <v>0.14738218366377293</v>
      </c>
      <c r="D48" s="2">
        <f t="shared" si="2"/>
        <v>2.2769895832926075E-3</v>
      </c>
      <c r="E48" s="3">
        <f t="shared" si="3"/>
        <v>2.2769895832926075E-3</v>
      </c>
      <c r="G48" s="2">
        <f t="shared" si="4"/>
        <v>1.0235995418423458E-3</v>
      </c>
    </row>
    <row r="49" spans="1:7" x14ac:dyDescent="0.25">
      <c r="A49">
        <v>-1.30000000000002</v>
      </c>
      <c r="B49">
        <f t="shared" si="0"/>
        <v>37.698999999999842</v>
      </c>
      <c r="C49" s="2">
        <f t="shared" si="1"/>
        <v>0.16773967012851371</v>
      </c>
      <c r="D49" s="2">
        <f t="shared" si="2"/>
        <v>2.8384352233765974E-3</v>
      </c>
      <c r="E49" s="3">
        <f t="shared" si="3"/>
        <v>2.8384352233765974E-3</v>
      </c>
      <c r="G49" s="2">
        <f t="shared" si="4"/>
        <v>1.2783636833857152E-3</v>
      </c>
    </row>
    <row r="50" spans="1:7" x14ac:dyDescent="0.25">
      <c r="A50">
        <v>-1.2000000000000199</v>
      </c>
      <c r="B50">
        <f t="shared" si="0"/>
        <v>38.475999999999843</v>
      </c>
      <c r="C50" s="2">
        <f t="shared" si="1"/>
        <v>0.18938937564289607</v>
      </c>
      <c r="D50" s="2">
        <f t="shared" si="2"/>
        <v>3.5340932582509652E-3</v>
      </c>
      <c r="E50" s="3">
        <f t="shared" si="3"/>
        <v>3.5340932582509652E-3</v>
      </c>
      <c r="G50" s="2">
        <f t="shared" si="4"/>
        <v>1.5957546343076214E-3</v>
      </c>
    </row>
    <row r="51" spans="1:7" x14ac:dyDescent="0.25">
      <c r="A51">
        <v>-1.1000000000000201</v>
      </c>
      <c r="B51">
        <f t="shared" si="0"/>
        <v>39.252999999999844</v>
      </c>
      <c r="C51" s="2">
        <f t="shared" si="1"/>
        <v>0.2120606663493054</v>
      </c>
      <c r="D51" s="2">
        <f t="shared" si="2"/>
        <v>4.394084865086076E-3</v>
      </c>
      <c r="E51" s="3">
        <f t="shared" si="3"/>
        <v>4.394084865086076E-3</v>
      </c>
      <c r="F51" s="3"/>
      <c r="G51" s="2">
        <f t="shared" si="4"/>
        <v>1.9906534886129606E-3</v>
      </c>
    </row>
    <row r="52" spans="1:7" x14ac:dyDescent="0.25">
      <c r="A52">
        <v>-1.0000000000000204</v>
      </c>
      <c r="B52">
        <f t="shared" si="0"/>
        <v>40.029999999999838</v>
      </c>
      <c r="C52" s="2">
        <f t="shared" si="1"/>
        <v>0.23540239597637622</v>
      </c>
      <c r="D52" s="2">
        <f t="shared" si="2"/>
        <v>5.4545070863892724E-3</v>
      </c>
      <c r="E52" s="3">
        <f t="shared" si="3"/>
        <v>5.4545070863892724E-3</v>
      </c>
      <c r="G52" s="2">
        <f t="shared" si="4"/>
        <v>2.4812449980035744E-3</v>
      </c>
    </row>
    <row r="53" spans="1:7" s="6" customFormat="1" x14ac:dyDescent="0.25">
      <c r="A53">
        <v>-0.9000000000000199</v>
      </c>
      <c r="B53">
        <f t="shared" si="0"/>
        <v>40.806999999999846</v>
      </c>
      <c r="C53" s="2">
        <f t="shared" si="1"/>
        <v>0.25898614438926443</v>
      </c>
      <c r="D53" s="2">
        <f t="shared" si="2"/>
        <v>6.7583273683765677E-3</v>
      </c>
      <c r="E53" s="3">
        <f t="shared" si="3"/>
        <v>6.7583273683765677E-3</v>
      </c>
      <c r="G53" s="2">
        <f t="shared" si="4"/>
        <v>3.0896595142816739E-3</v>
      </c>
    </row>
    <row r="54" spans="1:7" x14ac:dyDescent="0.25">
      <c r="A54">
        <v>-0.80000000000002003</v>
      </c>
      <c r="B54">
        <f t="shared" si="0"/>
        <v>41.58399999999984</v>
      </c>
      <c r="C54" s="2">
        <f t="shared" si="1"/>
        <v>0.28231500519983455</v>
      </c>
      <c r="D54" s="2">
        <f t="shared" si="2"/>
        <v>8.3563058722943284E-3</v>
      </c>
      <c r="E54" s="3">
        <f t="shared" si="3"/>
        <v>8.3563058722943284E-3</v>
      </c>
      <c r="G54" s="2">
        <f>_xlfn.T.DIST(A32,18,TRUE)</f>
        <v>3.8427060701570759E-3</v>
      </c>
    </row>
    <row r="55" spans="1:7" x14ac:dyDescent="0.25">
      <c r="A55">
        <v>-0.70000000000001994</v>
      </c>
      <c r="B55">
        <f t="shared" si="0"/>
        <v>42.360999999999841</v>
      </c>
      <c r="C55" s="2">
        <f t="shared" si="1"/>
        <v>0.30483823043520974</v>
      </c>
      <c r="D55" s="2">
        <f t="shared" si="2"/>
        <v>1.0307901893550225E-2</v>
      </c>
      <c r="E55" s="3">
        <f t="shared" si="3"/>
        <v>1.0307901893550225E-2</v>
      </c>
      <c r="G55" s="2">
        <f t="shared" si="4"/>
        <v>4.7726973322852004E-3</v>
      </c>
    </row>
    <row r="56" spans="1:7" x14ac:dyDescent="0.25">
      <c r="A56">
        <v>-0.60000000000002007</v>
      </c>
      <c r="B56">
        <f t="shared" si="0"/>
        <v>43.137999999999842</v>
      </c>
      <c r="C56" s="2">
        <f t="shared" si="1"/>
        <v>0.32597152008488767</v>
      </c>
      <c r="D56" s="2">
        <f t="shared" ref="D56:D87" si="5">_xlfn.T.DIST(A34,18,FALSE)</f>
        <v>1.2682102219998565E-2</v>
      </c>
      <c r="E56" s="3">
        <f t="shared" si="3"/>
        <v>1.2682102219998565E-2</v>
      </c>
      <c r="G56" s="2">
        <f t="shared" si="4"/>
        <v>5.9183618973174777E-3</v>
      </c>
    </row>
    <row r="57" spans="1:7" x14ac:dyDescent="0.25">
      <c r="A57">
        <v>-0.50000000000001998</v>
      </c>
      <c r="B57">
        <f t="shared" si="0"/>
        <v>43.914999999999843</v>
      </c>
      <c r="C57" s="2">
        <f t="shared" si="1"/>
        <v>0.34512215088542153</v>
      </c>
      <c r="D57" s="2">
        <f t="shared" si="5"/>
        <v>1.5558087481519154E-2</v>
      </c>
      <c r="E57" s="3">
        <f t="shared" si="3"/>
        <v>1.5558087481519154E-2</v>
      </c>
      <c r="G57" s="2">
        <f t="shared" si="4"/>
        <v>7.3258321213167587E-3</v>
      </c>
    </row>
    <row r="58" spans="1:7" x14ac:dyDescent="0.25">
      <c r="A58">
        <v>-0.40000000000002001</v>
      </c>
      <c r="B58">
        <f t="shared" si="0"/>
        <v>44.691999999999844</v>
      </c>
      <c r="C58" s="2">
        <f t="shared" si="1"/>
        <v>0.36171753964598918</v>
      </c>
      <c r="D58" s="2">
        <f t="shared" si="5"/>
        <v>1.9025628162056125E-2</v>
      </c>
      <c r="E58" s="3">
        <f t="shared" si="3"/>
        <v>1.9025628162056125E-2</v>
      </c>
      <c r="G58" s="2">
        <f t="shared" si="4"/>
        <v>9.049686076252287E-3</v>
      </c>
    </row>
    <row r="59" spans="1:7" x14ac:dyDescent="0.25">
      <c r="A59">
        <v>-0.30000000000002003</v>
      </c>
      <c r="B59">
        <f t="shared" si="0"/>
        <v>45.468999999999845</v>
      </c>
      <c r="C59" s="2">
        <f t="shared" si="1"/>
        <v>0.37523531311234193</v>
      </c>
      <c r="D59" s="2">
        <f t="shared" si="5"/>
        <v>2.3185076329511802E-2</v>
      </c>
      <c r="E59" s="3">
        <f t="shared" si="3"/>
        <v>2.3185076329511802E-2</v>
      </c>
      <c r="G59" s="2">
        <f t="shared" si="4"/>
        <v>1.115401011601088E-2</v>
      </c>
    </row>
    <row r="60" spans="1:7" x14ac:dyDescent="0.25">
      <c r="A60">
        <v>-0.20000000000002005</v>
      </c>
      <c r="B60">
        <f t="shared" si="0"/>
        <v>46.245999999999839</v>
      </c>
      <c r="C60" s="2">
        <f t="shared" si="1"/>
        <v>0.38523259169597429</v>
      </c>
      <c r="D60" s="2">
        <f t="shared" si="5"/>
        <v>2.8146794541927377E-2</v>
      </c>
      <c r="E60" s="3">
        <f t="shared" si="3"/>
        <v>2.8146794541927377E-2</v>
      </c>
      <c r="G60" s="2">
        <f t="shared" si="4"/>
        <v>1.3713433889504301E-2</v>
      </c>
    </row>
    <row r="61" spans="1:7" x14ac:dyDescent="0.25">
      <c r="A61">
        <v>-0.10000000000001996</v>
      </c>
      <c r="B61">
        <f t="shared" si="0"/>
        <v>47.02299999999984</v>
      </c>
      <c r="C61" s="2">
        <f t="shared" si="1"/>
        <v>0.39137205814054049</v>
      </c>
      <c r="D61" s="2">
        <f t="shared" si="5"/>
        <v>3.402984311007401E-2</v>
      </c>
      <c r="E61" s="3">
        <f t="shared" si="3"/>
        <v>3.402984311007401E-2</v>
      </c>
      <c r="G61" s="2">
        <f t="shared" si="4"/>
        <v>1.6814072717687045E-2</v>
      </c>
    </row>
    <row r="62" spans="1:7" x14ac:dyDescent="0.25">
      <c r="A62">
        <v>-1.9984014443252818E-14</v>
      </c>
      <c r="B62">
        <f t="shared" si="0"/>
        <v>47.799999999999841</v>
      </c>
      <c r="C62" s="2">
        <f t="shared" si="1"/>
        <v>0.39344251672313624</v>
      </c>
      <c r="D62" s="2">
        <f t="shared" si="5"/>
        <v>4.0959735356635114E-2</v>
      </c>
      <c r="E62" s="3">
        <f t="shared" si="3"/>
        <v>4.0959735356635114E-2</v>
      </c>
      <c r="F62" s="3">
        <f>C62</f>
        <v>0.39344251672313624</v>
      </c>
      <c r="G62" s="2">
        <f t="shared" si="4"/>
        <v>2.0554293698181764E-2</v>
      </c>
    </row>
    <row r="63" spans="1:7" x14ac:dyDescent="0.25">
      <c r="A63">
        <v>9.9999999999980105E-2</v>
      </c>
      <c r="B63">
        <f t="shared" si="0"/>
        <v>48.576999999999842</v>
      </c>
      <c r="C63" s="2">
        <f t="shared" si="1"/>
        <v>0.39137205814054216</v>
      </c>
      <c r="D63" s="2">
        <f t="shared" si="5"/>
        <v>4.9065073170420359E-2</v>
      </c>
      <c r="E63" s="3">
        <f t="shared" si="3"/>
        <v>4.9065073170420359E-2</v>
      </c>
      <c r="G63" s="2">
        <f t="shared" si="4"/>
        <v>2.504520285478368E-2</v>
      </c>
    </row>
    <row r="64" spans="1:7" x14ac:dyDescent="0.25">
      <c r="A64">
        <v>0.19999999999997997</v>
      </c>
      <c r="B64">
        <f t="shared" si="0"/>
        <v>49.353999999999843</v>
      </c>
      <c r="C64" s="2">
        <f t="shared" si="1"/>
        <v>0.38523259169597751</v>
      </c>
      <c r="D64" s="2">
        <f t="shared" si="5"/>
        <v>5.8472898200718576E-2</v>
      </c>
      <c r="E64" s="3">
        <f t="shared" si="3"/>
        <v>5.8472898200718576E-2</v>
      </c>
      <c r="G64" s="2">
        <f t="shared" si="4"/>
        <v>3.0410732834665662E-2</v>
      </c>
    </row>
    <row r="65" spans="1:7" x14ac:dyDescent="0.25">
      <c r="A65">
        <v>0.29999999999998006</v>
      </c>
      <c r="B65">
        <f t="shared" si="0"/>
        <v>50.130999999999844</v>
      </c>
      <c r="C65" s="2">
        <f t="shared" si="1"/>
        <v>0.37523531311234665</v>
      </c>
      <c r="D65" s="2">
        <f t="shared" si="5"/>
        <v>6.9302643779629164E-2</v>
      </c>
      <c r="E65" s="3">
        <f t="shared" si="3"/>
        <v>6.9302643779629164E-2</v>
      </c>
      <c r="G65" s="2">
        <f t="shared" si="4"/>
        <v>3.6787196430338537E-2</v>
      </c>
    </row>
    <row r="66" spans="1:7" x14ac:dyDescent="0.25">
      <c r="A66">
        <v>0.39999999999997993</v>
      </c>
      <c r="B66">
        <f t="shared" si="0"/>
        <v>50.907999999999838</v>
      </c>
      <c r="C66" s="2">
        <f t="shared" si="1"/>
        <v>0.36171753964599523</v>
      </c>
      <c r="D66" s="2">
        <f t="shared" si="5"/>
        <v>8.1658654559119095E-2</v>
      </c>
      <c r="E66" s="3">
        <f t="shared" si="3"/>
        <v>8.1658654559119095E-2</v>
      </c>
      <c r="G66" s="2">
        <f t="shared" si="4"/>
        <v>4.4322163520993364E-2</v>
      </c>
    </row>
    <row r="67" spans="1:7" x14ac:dyDescent="0.25">
      <c r="A67">
        <v>0.49999999999998002</v>
      </c>
      <c r="B67">
        <f t="shared" ref="B67:B107" si="6">A67*7.77+47.8</f>
        <v>51.684999999999839</v>
      </c>
      <c r="C67" s="2">
        <f t="shared" ref="C67:C96" si="7">_xlfn.T.DIST(A67,18,FALSE)</f>
        <v>0.34512215088542869</v>
      </c>
      <c r="D67" s="2">
        <f t="shared" si="5"/>
        <v>9.5621358203435369E-2</v>
      </c>
      <c r="E67" s="3">
        <f t="shared" si="3"/>
        <v>9.5621358203435369E-2</v>
      </c>
      <c r="G67" s="2">
        <f t="shared" si="4"/>
        <v>5.3172521293603434E-2</v>
      </c>
    </row>
    <row r="68" spans="1:7" x14ac:dyDescent="0.25">
      <c r="A68">
        <v>0.5999999999999801</v>
      </c>
      <c r="B68">
        <f t="shared" si="6"/>
        <v>52.46199999999984</v>
      </c>
      <c r="C68" s="2">
        <f t="shared" si="7"/>
        <v>0.32597152008489572</v>
      </c>
      <c r="D68" s="2">
        <f t="shared" si="5"/>
        <v>0.11123732584846008</v>
      </c>
      <c r="G68" s="2"/>
    </row>
    <row r="69" spans="1:7" x14ac:dyDescent="0.25">
      <c r="A69">
        <v>0.73399999999999999</v>
      </c>
      <c r="B69">
        <f t="shared" si="6"/>
        <v>53.50318</v>
      </c>
      <c r="C69" s="2">
        <f t="shared" si="7"/>
        <v>0.29730656381045195</v>
      </c>
      <c r="D69" s="2">
        <f t="shared" si="5"/>
        <v>0.12850863961404635</v>
      </c>
      <c r="G69" s="3"/>
    </row>
    <row r="70" spans="1:7" x14ac:dyDescent="0.25">
      <c r="A70">
        <v>0.79999999999998006</v>
      </c>
      <c r="B70">
        <f t="shared" si="6"/>
        <v>54.015999999999842</v>
      </c>
      <c r="C70" s="2">
        <f t="shared" si="7"/>
        <v>0.2823150051998437</v>
      </c>
      <c r="D70" s="2">
        <f t="shared" si="5"/>
        <v>0.14738218366377293</v>
      </c>
    </row>
    <row r="71" spans="1:7" x14ac:dyDescent="0.25">
      <c r="A71">
        <v>0.89999999999997993</v>
      </c>
      <c r="B71">
        <f t="shared" si="6"/>
        <v>54.792999999999843</v>
      </c>
      <c r="C71" s="2">
        <f t="shared" si="7"/>
        <v>0.25898614438927386</v>
      </c>
      <c r="D71" s="2">
        <f t="shared" si="5"/>
        <v>0.16773967012851371</v>
      </c>
    </row>
    <row r="72" spans="1:7" x14ac:dyDescent="0.25">
      <c r="A72">
        <v>0.99999999999998002</v>
      </c>
      <c r="B72">
        <f t="shared" si="6"/>
        <v>55.569999999999844</v>
      </c>
      <c r="C72" s="2">
        <f t="shared" si="7"/>
        <v>0.23540239597638568</v>
      </c>
      <c r="D72" s="2">
        <f t="shared" si="5"/>
        <v>0.18938937564289607</v>
      </c>
      <c r="E72" s="3"/>
      <c r="F72" s="3"/>
    </row>
    <row r="73" spans="1:7" x14ac:dyDescent="0.25">
      <c r="A73">
        <v>1.0999999999999699</v>
      </c>
      <c r="B73">
        <f t="shared" si="6"/>
        <v>56.346999999999767</v>
      </c>
      <c r="C73" s="2">
        <f t="shared" si="7"/>
        <v>0.21206066634931706</v>
      </c>
      <c r="D73" s="2">
        <f t="shared" si="5"/>
        <v>0.2120606663493054</v>
      </c>
      <c r="E73" s="3"/>
    </row>
    <row r="74" spans="1:7" x14ac:dyDescent="0.25">
      <c r="A74">
        <v>1.19999999999997</v>
      </c>
      <c r="B74">
        <f t="shared" si="6"/>
        <v>57.123999999999761</v>
      </c>
      <c r="C74" s="2">
        <f t="shared" si="7"/>
        <v>0.18938937564290714</v>
      </c>
      <c r="D74" s="2">
        <f t="shared" si="5"/>
        <v>0.23540239597637622</v>
      </c>
      <c r="E74" s="3"/>
    </row>
    <row r="75" spans="1:7" x14ac:dyDescent="0.25">
      <c r="A75">
        <v>1.2999999999999701</v>
      </c>
      <c r="B75">
        <f t="shared" si="6"/>
        <v>57.900999999999762</v>
      </c>
      <c r="C75" s="2">
        <f t="shared" si="7"/>
        <v>0.16773967012852423</v>
      </c>
      <c r="D75" s="2">
        <f t="shared" si="5"/>
        <v>0.25898614438926443</v>
      </c>
      <c r="E75" s="3"/>
    </row>
    <row r="76" spans="1:7" x14ac:dyDescent="0.25">
      <c r="A76">
        <v>1.3999999999999702</v>
      </c>
      <c r="B76">
        <f t="shared" si="6"/>
        <v>58.677999999999763</v>
      </c>
      <c r="C76" s="2">
        <f t="shared" si="7"/>
        <v>0.14738218366378272</v>
      </c>
      <c r="D76" s="2">
        <f t="shared" si="5"/>
        <v>0.28231500519983455</v>
      </c>
      <c r="E76" s="3"/>
      <c r="F76" s="3"/>
    </row>
    <row r="77" spans="1:7" x14ac:dyDescent="0.25">
      <c r="A77">
        <v>1.4999999999999698</v>
      </c>
      <c r="B77">
        <f t="shared" si="6"/>
        <v>59.454999999999764</v>
      </c>
      <c r="C77" s="2">
        <f t="shared" si="7"/>
        <v>0.12850863961405537</v>
      </c>
      <c r="D77" s="2">
        <f t="shared" si="5"/>
        <v>0.30483823043520974</v>
      </c>
      <c r="E77" s="3"/>
      <c r="F77" s="3"/>
    </row>
    <row r="78" spans="1:7" x14ac:dyDescent="0.25">
      <c r="A78">
        <v>1.5999999999999699</v>
      </c>
      <c r="B78">
        <f t="shared" si="6"/>
        <v>60.231999999999765</v>
      </c>
      <c r="C78" s="2">
        <f t="shared" si="7"/>
        <v>0.11123732584846832</v>
      </c>
      <c r="D78" s="2">
        <f t="shared" si="5"/>
        <v>0.32597152008488767</v>
      </c>
      <c r="E78" s="3"/>
      <c r="F78" s="3"/>
    </row>
    <row r="79" spans="1:7" x14ac:dyDescent="0.25">
      <c r="A79">
        <v>1.69999999999997</v>
      </c>
      <c r="B79">
        <f t="shared" si="6"/>
        <v>61.008999999999759</v>
      </c>
      <c r="C79" s="2">
        <f t="shared" si="7"/>
        <v>9.562135820344278E-2</v>
      </c>
      <c r="D79" s="2">
        <f t="shared" si="5"/>
        <v>0.34512215088542153</v>
      </c>
      <c r="E79" s="3"/>
      <c r="F79" s="3"/>
    </row>
    <row r="80" spans="1:7" x14ac:dyDescent="0.25">
      <c r="A80">
        <v>1.7999999999999701</v>
      </c>
      <c r="B80">
        <f t="shared" si="6"/>
        <v>61.78599999999976</v>
      </c>
      <c r="C80" s="2">
        <f t="shared" si="7"/>
        <v>8.1658654559124355E-2</v>
      </c>
      <c r="D80" s="2">
        <f t="shared" si="5"/>
        <v>0.36171753964598918</v>
      </c>
      <c r="E80" s="3"/>
      <c r="F80" s="3"/>
    </row>
    <row r="81" spans="1:6" x14ac:dyDescent="0.25">
      <c r="A81">
        <v>1.8999999999999702</v>
      </c>
      <c r="B81">
        <f t="shared" si="6"/>
        <v>62.562999999999761</v>
      </c>
      <c r="C81" s="2">
        <f t="shared" si="7"/>
        <v>6.9302643779633799E-2</v>
      </c>
      <c r="D81" s="2">
        <f t="shared" si="5"/>
        <v>0.37523531311234193</v>
      </c>
      <c r="E81" s="3"/>
      <c r="F81" s="3"/>
    </row>
    <row r="82" spans="1:6" x14ac:dyDescent="0.25">
      <c r="A82">
        <v>1.9999999999999698</v>
      </c>
      <c r="B82">
        <f t="shared" si="6"/>
        <v>63.339999999999762</v>
      </c>
      <c r="C82" s="2">
        <f t="shared" si="7"/>
        <v>5.8472898200722608E-2</v>
      </c>
      <c r="D82" s="2">
        <f t="shared" si="5"/>
        <v>0.38523259169597429</v>
      </c>
      <c r="E82" s="3"/>
      <c r="F82" s="3"/>
    </row>
    <row r="83" spans="1:6" x14ac:dyDescent="0.25">
      <c r="A83">
        <v>2.0999999999999699</v>
      </c>
      <c r="B83">
        <f t="shared" si="6"/>
        <v>64.116999999999763</v>
      </c>
      <c r="C83" s="2">
        <f t="shared" si="7"/>
        <v>4.9065073170423898E-2</v>
      </c>
      <c r="D83" s="2">
        <f t="shared" si="5"/>
        <v>0.39137205814054049</v>
      </c>
      <c r="E83" s="3"/>
      <c r="F83" s="3"/>
    </row>
    <row r="84" spans="1:6" x14ac:dyDescent="0.25">
      <c r="A84">
        <v>2.19999999999997</v>
      </c>
      <c r="B84">
        <f t="shared" si="6"/>
        <v>64.893999999999764</v>
      </c>
      <c r="C84" s="2">
        <f t="shared" si="7"/>
        <v>4.0959735356638105E-2</v>
      </c>
      <c r="D84" s="2">
        <f t="shared" si="5"/>
        <v>0.39344251672313624</v>
      </c>
      <c r="E84" s="3"/>
      <c r="F84" s="3">
        <f>D84</f>
        <v>0.39344251672313624</v>
      </c>
    </row>
    <row r="85" spans="1:6" x14ac:dyDescent="0.25">
      <c r="A85">
        <v>2.2999999999999701</v>
      </c>
      <c r="B85">
        <f t="shared" si="6"/>
        <v>65.670999999999765</v>
      </c>
      <c r="C85" s="2">
        <f t="shared" si="7"/>
        <v>3.4029843110076563E-2</v>
      </c>
      <c r="D85" s="2">
        <f t="shared" si="5"/>
        <v>0.39137205814054216</v>
      </c>
      <c r="E85" s="3"/>
    </row>
    <row r="86" spans="1:6" x14ac:dyDescent="0.25">
      <c r="A86">
        <v>2.3999999999999702</v>
      </c>
      <c r="B86">
        <f t="shared" si="6"/>
        <v>66.447999999999766</v>
      </c>
      <c r="C86" s="2">
        <f t="shared" si="7"/>
        <v>2.8146794541929532E-2</v>
      </c>
      <c r="D86" s="2">
        <f t="shared" si="5"/>
        <v>0.38523259169597751</v>
      </c>
      <c r="E86" s="3"/>
    </row>
    <row r="87" spans="1:6" x14ac:dyDescent="0.25">
      <c r="A87">
        <v>2.4999999999999698</v>
      </c>
      <c r="B87">
        <f t="shared" si="6"/>
        <v>67.224999999999767</v>
      </c>
      <c r="C87" s="2">
        <f t="shared" si="7"/>
        <v>2.3185076329513617E-2</v>
      </c>
      <c r="D87" s="2">
        <f t="shared" si="5"/>
        <v>0.37523531311234665</v>
      </c>
      <c r="E87" s="3"/>
    </row>
    <row r="88" spans="1:6" x14ac:dyDescent="0.25">
      <c r="A88">
        <v>2.5999999999999699</v>
      </c>
      <c r="B88">
        <f t="shared" si="6"/>
        <v>68.001999999999754</v>
      </c>
      <c r="C88" s="2">
        <f t="shared" si="7"/>
        <v>1.9025628162057648E-2</v>
      </c>
      <c r="D88" s="2">
        <f t="shared" ref="D88:D118" si="8">_xlfn.T.DIST(A66,18,FALSE)</f>
        <v>0.36171753964599523</v>
      </c>
      <c r="E88" s="3"/>
    </row>
    <row r="89" spans="1:6" x14ac:dyDescent="0.25">
      <c r="A89">
        <v>2.69999999999997</v>
      </c>
      <c r="B89">
        <f t="shared" si="6"/>
        <v>68.778999999999769</v>
      </c>
      <c r="C89" s="2">
        <f t="shared" si="7"/>
        <v>1.5558087481520416E-2</v>
      </c>
      <c r="D89" s="2">
        <f t="shared" si="8"/>
        <v>0.34512215088542869</v>
      </c>
      <c r="E89" s="3"/>
    </row>
    <row r="90" spans="1:6" x14ac:dyDescent="0.25">
      <c r="A90">
        <v>2.7999999999999701</v>
      </c>
      <c r="B90">
        <f t="shared" si="6"/>
        <v>69.555999999999756</v>
      </c>
      <c r="C90" s="2">
        <f t="shared" si="7"/>
        <v>1.2682102219999603E-2</v>
      </c>
      <c r="D90" s="2">
        <f t="shared" si="8"/>
        <v>0.32597152008489572</v>
      </c>
      <c r="E90" s="3"/>
    </row>
    <row r="91" spans="1:6" x14ac:dyDescent="0.25">
      <c r="A91">
        <v>2.8999999999999702</v>
      </c>
      <c r="B91">
        <f t="shared" si="6"/>
        <v>70.332999999999771</v>
      </c>
      <c r="C91" s="2">
        <f t="shared" si="7"/>
        <v>1.030790189355109E-2</v>
      </c>
      <c r="D91" s="2">
        <f t="shared" si="8"/>
        <v>0.29730656381045195</v>
      </c>
      <c r="E91" s="3"/>
    </row>
    <row r="92" spans="1:6" x14ac:dyDescent="0.25">
      <c r="A92">
        <v>2.9999999999999698</v>
      </c>
      <c r="B92">
        <f t="shared" si="6"/>
        <v>71.109999999999758</v>
      </c>
      <c r="C92" s="2">
        <f t="shared" si="7"/>
        <v>8.3563058722950362E-3</v>
      </c>
      <c r="D92" s="2">
        <f t="shared" si="8"/>
        <v>0.2823150051998437</v>
      </c>
      <c r="E92" s="3"/>
    </row>
    <row r="93" spans="1:6" x14ac:dyDescent="0.25">
      <c r="A93">
        <v>3.0999999999999703</v>
      </c>
      <c r="B93">
        <f t="shared" si="6"/>
        <v>71.886999999999773</v>
      </c>
      <c r="C93" s="2">
        <f t="shared" si="7"/>
        <v>6.7583273683771341E-3</v>
      </c>
      <c r="D93" s="2">
        <f t="shared" si="8"/>
        <v>0.25898614438927386</v>
      </c>
      <c r="E93" s="3"/>
    </row>
    <row r="94" spans="1:6" x14ac:dyDescent="0.25">
      <c r="A94">
        <v>3.19999999999997</v>
      </c>
      <c r="B94">
        <f t="shared" si="6"/>
        <v>72.66399999999976</v>
      </c>
      <c r="C94" s="2">
        <f t="shared" si="7"/>
        <v>5.4545070863897373E-3</v>
      </c>
      <c r="D94" s="2">
        <f t="shared" si="8"/>
        <v>0.23540239597638568</v>
      </c>
      <c r="E94" s="3"/>
    </row>
    <row r="95" spans="1:6" x14ac:dyDescent="0.25">
      <c r="A95">
        <v>3.2999999999999696</v>
      </c>
      <c r="B95">
        <f t="shared" si="6"/>
        <v>73.440999999999761</v>
      </c>
      <c r="C95" s="2">
        <f t="shared" si="7"/>
        <v>4.3940848650864672E-3</v>
      </c>
      <c r="D95" s="2">
        <f t="shared" si="8"/>
        <v>0.21206066634931706</v>
      </c>
      <c r="E95" s="3"/>
    </row>
    <row r="96" spans="1:6" x14ac:dyDescent="0.25">
      <c r="A96">
        <v>3.3999999999999702</v>
      </c>
      <c r="B96">
        <f t="shared" si="6"/>
        <v>74.217999999999762</v>
      </c>
      <c r="C96" s="2">
        <f t="shared" si="7"/>
        <v>3.5340932582512744E-3</v>
      </c>
      <c r="D96" s="2">
        <f t="shared" si="8"/>
        <v>0.18938937564290714</v>
      </c>
      <c r="E96" s="3"/>
    </row>
    <row r="97" spans="1:5" x14ac:dyDescent="0.25">
      <c r="A97">
        <v>3.4999999999999698</v>
      </c>
      <c r="B97">
        <f t="shared" si="6"/>
        <v>74.994999999999763</v>
      </c>
      <c r="D97" s="2">
        <f t="shared" si="8"/>
        <v>0.16773967012852423</v>
      </c>
      <c r="E97" s="3"/>
    </row>
    <row r="98" spans="1:5" x14ac:dyDescent="0.25">
      <c r="A98">
        <v>3.5999999999999703</v>
      </c>
      <c r="B98">
        <f t="shared" si="6"/>
        <v>75.771999999999764</v>
      </c>
      <c r="D98" s="2">
        <f t="shared" si="8"/>
        <v>0.14738218366378272</v>
      </c>
      <c r="E98" s="3"/>
    </row>
    <row r="99" spans="1:5" x14ac:dyDescent="0.25">
      <c r="A99">
        <v>3.69999999999997</v>
      </c>
      <c r="B99">
        <f t="shared" si="6"/>
        <v>76.548999999999765</v>
      </c>
      <c r="D99" s="2">
        <f t="shared" si="8"/>
        <v>0.12850863961405537</v>
      </c>
      <c r="E99" s="3"/>
    </row>
    <row r="100" spans="1:5" x14ac:dyDescent="0.25">
      <c r="A100">
        <v>3.7999999999999696</v>
      </c>
      <c r="B100">
        <f t="shared" si="6"/>
        <v>77.325999999999766</v>
      </c>
      <c r="D100" s="2">
        <f t="shared" si="8"/>
        <v>0.11123732584846832</v>
      </c>
      <c r="E100" s="3"/>
    </row>
    <row r="101" spans="1:5" x14ac:dyDescent="0.25">
      <c r="A101">
        <v>3.8999999999999604</v>
      </c>
      <c r="B101">
        <f t="shared" si="6"/>
        <v>78.102999999999696</v>
      </c>
      <c r="D101" s="2">
        <f t="shared" si="8"/>
        <v>9.562135820344278E-2</v>
      </c>
      <c r="E101" s="3"/>
    </row>
    <row r="102" spans="1:5" x14ac:dyDescent="0.25">
      <c r="A102">
        <v>3.99999999999996</v>
      </c>
      <c r="B102">
        <f t="shared" si="6"/>
        <v>78.879999999999683</v>
      </c>
      <c r="D102" s="2">
        <f t="shared" si="8"/>
        <v>8.1658654559124355E-2</v>
      </c>
      <c r="E102" s="3"/>
    </row>
    <row r="103" spans="1:5" x14ac:dyDescent="0.25">
      <c r="A103">
        <v>4.0999999999999597</v>
      </c>
      <c r="B103">
        <f t="shared" si="6"/>
        <v>79.656999999999684</v>
      </c>
      <c r="D103" s="2">
        <f t="shared" si="8"/>
        <v>6.9302643779633799E-2</v>
      </c>
    </row>
    <row r="104" spans="1:5" x14ac:dyDescent="0.25">
      <c r="A104">
        <v>4.1999999999999602</v>
      </c>
      <c r="B104">
        <f t="shared" si="6"/>
        <v>80.433999999999685</v>
      </c>
      <c r="D104" s="2">
        <f t="shared" si="8"/>
        <v>5.8472898200722608E-2</v>
      </c>
    </row>
    <row r="105" spans="1:5" x14ac:dyDescent="0.25">
      <c r="A105">
        <v>4.2999999999999599</v>
      </c>
      <c r="B105">
        <f t="shared" si="6"/>
        <v>81.210999999999686</v>
      </c>
      <c r="D105" s="2">
        <f t="shared" si="8"/>
        <v>4.9065073170423898E-2</v>
      </c>
    </row>
    <row r="106" spans="1:5" x14ac:dyDescent="0.25">
      <c r="A106">
        <v>4.3999999999999604</v>
      </c>
      <c r="B106">
        <f t="shared" si="6"/>
        <v>81.987999999999687</v>
      </c>
      <c r="D106" s="2">
        <f t="shared" si="8"/>
        <v>4.0959735356638105E-2</v>
      </c>
    </row>
    <row r="107" spans="1:5" x14ac:dyDescent="0.25">
      <c r="A107">
        <v>4.49999999999996</v>
      </c>
      <c r="B107">
        <f t="shared" si="6"/>
        <v>82.764999999999688</v>
      </c>
      <c r="D107" s="2">
        <f t="shared" si="8"/>
        <v>3.4029843110076563E-2</v>
      </c>
    </row>
    <row r="108" spans="1:5" x14ac:dyDescent="0.25">
      <c r="D108" s="2">
        <f t="shared" si="8"/>
        <v>2.8146794541929532E-2</v>
      </c>
    </row>
    <row r="109" spans="1:5" x14ac:dyDescent="0.25">
      <c r="D109" s="2">
        <f t="shared" si="8"/>
        <v>2.3185076329513617E-2</v>
      </c>
    </row>
    <row r="110" spans="1:5" x14ac:dyDescent="0.25">
      <c r="D110" s="2">
        <f t="shared" si="8"/>
        <v>1.9025628162057648E-2</v>
      </c>
    </row>
    <row r="111" spans="1:5" x14ac:dyDescent="0.25">
      <c r="D111" s="2">
        <f t="shared" si="8"/>
        <v>1.5558087481520416E-2</v>
      </c>
    </row>
    <row r="112" spans="1:5" x14ac:dyDescent="0.25">
      <c r="D112" s="2">
        <f t="shared" si="8"/>
        <v>1.2682102219999603E-2</v>
      </c>
    </row>
    <row r="113" spans="4:4" x14ac:dyDescent="0.25">
      <c r="D113" s="2">
        <f t="shared" si="8"/>
        <v>1.030790189355109E-2</v>
      </c>
    </row>
    <row r="114" spans="4:4" x14ac:dyDescent="0.25">
      <c r="D114" s="2">
        <f t="shared" si="8"/>
        <v>8.3563058722950362E-3</v>
      </c>
    </row>
    <row r="115" spans="4:4" x14ac:dyDescent="0.25">
      <c r="D115" s="2">
        <f t="shared" si="8"/>
        <v>6.7583273683771341E-3</v>
      </c>
    </row>
    <row r="116" spans="4:4" x14ac:dyDescent="0.25">
      <c r="D116" s="2">
        <f t="shared" si="8"/>
        <v>5.4545070863897373E-3</v>
      </c>
    </row>
    <row r="117" spans="4:4" x14ac:dyDescent="0.25">
      <c r="D117" s="2">
        <f t="shared" si="8"/>
        <v>4.3940848650864672E-3</v>
      </c>
    </row>
    <row r="118" spans="4:4" x14ac:dyDescent="0.25">
      <c r="D118" s="2">
        <f t="shared" si="8"/>
        <v>3.5340932582512744E-3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1"/>
  <sheetViews>
    <sheetView workbookViewId="0">
      <selection activeCell="P34" sqref="P34"/>
    </sheetView>
  </sheetViews>
  <sheetFormatPr defaultRowHeight="15" x14ac:dyDescent="0.25"/>
  <cols>
    <col min="1" max="2" width="7.85546875" bestFit="1" customWidth="1"/>
    <col min="3" max="3" width="2.85546875" customWidth="1"/>
    <col min="4" max="4" width="20.7109375" bestFit="1" customWidth="1"/>
    <col min="5" max="6" width="7.7109375" bestFit="1" customWidth="1"/>
    <col min="7" max="7" width="3.28515625" customWidth="1"/>
    <col min="8" max="9" width="7.85546875" bestFit="1" customWidth="1"/>
    <col min="10" max="10" width="3.85546875" customWidth="1"/>
    <col min="11" max="11" width="20.7109375" bestFit="1" customWidth="1"/>
    <col min="12" max="13" width="7.7109375" bestFit="1" customWidth="1"/>
  </cols>
  <sheetData>
    <row r="1" spans="1:13" x14ac:dyDescent="0.25">
      <c r="A1" t="s">
        <v>25</v>
      </c>
      <c r="B1" t="s">
        <v>26</v>
      </c>
      <c r="D1" s="14"/>
      <c r="E1" s="65" t="s">
        <v>25</v>
      </c>
      <c r="F1" s="64" t="s">
        <v>26</v>
      </c>
      <c r="H1" s="10" t="s">
        <v>27</v>
      </c>
      <c r="I1" s="10" t="s">
        <v>28</v>
      </c>
      <c r="K1" s="14"/>
      <c r="L1" s="65" t="s">
        <v>27</v>
      </c>
      <c r="M1" s="64" t="s">
        <v>28</v>
      </c>
    </row>
    <row r="2" spans="1:13" x14ac:dyDescent="0.25">
      <c r="A2">
        <v>1</v>
      </c>
      <c r="B2">
        <v>15</v>
      </c>
      <c r="D2" s="41" t="s">
        <v>8</v>
      </c>
      <c r="E2" s="63">
        <v>30</v>
      </c>
      <c r="F2" s="62">
        <v>10</v>
      </c>
      <c r="H2">
        <v>3</v>
      </c>
      <c r="I2">
        <v>1</v>
      </c>
      <c r="K2" s="41" t="s">
        <v>8</v>
      </c>
      <c r="L2" s="63">
        <v>30</v>
      </c>
      <c r="M2" s="62">
        <v>10</v>
      </c>
    </row>
    <row r="3" spans="1:13" x14ac:dyDescent="0.25">
      <c r="A3">
        <v>0</v>
      </c>
      <c r="B3">
        <v>6</v>
      </c>
      <c r="D3" s="41" t="s">
        <v>29</v>
      </c>
      <c r="E3" s="54">
        <f>_xlfn.VAR.S(A2:A31)</f>
        <v>10.051724137931034</v>
      </c>
      <c r="F3" s="61">
        <f>_xlfn.VAR.S(B2:B12)</f>
        <v>30.233333333333334</v>
      </c>
      <c r="H3">
        <v>2</v>
      </c>
      <c r="I3">
        <v>5</v>
      </c>
      <c r="K3" s="41" t="s">
        <v>29</v>
      </c>
      <c r="L3" s="54">
        <f>_xlfn.VAR.S(H2:H31)</f>
        <v>30.202298850574714</v>
      </c>
      <c r="M3" s="61">
        <f>_xlfn.VAR.S(I2:I11)</f>
        <v>10.055555555555555</v>
      </c>
    </row>
    <row r="4" spans="1:13" x14ac:dyDescent="0.25">
      <c r="A4">
        <v>8</v>
      </c>
      <c r="B4">
        <v>8</v>
      </c>
      <c r="D4" s="41" t="s">
        <v>30</v>
      </c>
      <c r="E4" s="54">
        <f>DEVSQ(A2:A31)</f>
        <v>291.5</v>
      </c>
      <c r="F4" s="61">
        <f>DEVSQ(B2:B11)</f>
        <v>272.10000000000002</v>
      </c>
      <c r="H4">
        <v>3</v>
      </c>
      <c r="I4">
        <v>7</v>
      </c>
      <c r="K4" s="41" t="s">
        <v>30</v>
      </c>
      <c r="L4" s="54">
        <f>DEVSQ(H2:H31)</f>
        <v>875.86666666666679</v>
      </c>
      <c r="M4" s="61">
        <f>DEVSQ(I2:I11)</f>
        <v>90.5</v>
      </c>
    </row>
    <row r="5" spans="1:13" x14ac:dyDescent="0.25">
      <c r="A5">
        <v>2</v>
      </c>
      <c r="B5">
        <v>1</v>
      </c>
      <c r="D5" s="41" t="s">
        <v>31</v>
      </c>
      <c r="E5" s="54">
        <f>(E4+F4)/(E3+F3-2)</f>
        <v>14.721148072535128</v>
      </c>
      <c r="F5" s="61"/>
      <c r="H5">
        <v>4</v>
      </c>
      <c r="I5">
        <v>0</v>
      </c>
      <c r="K5" s="41" t="s">
        <v>31</v>
      </c>
      <c r="L5" s="54">
        <f>(L4+M4)/(L3+M3-2)</f>
        <v>25.259301172723905</v>
      </c>
      <c r="M5" s="61"/>
    </row>
    <row r="6" spans="1:13" x14ac:dyDescent="0.25">
      <c r="A6">
        <v>6</v>
      </c>
      <c r="B6">
        <v>0</v>
      </c>
      <c r="D6" s="41" t="s">
        <v>32</v>
      </c>
      <c r="E6" s="54">
        <f>E5/(E3+F3)</f>
        <v>0.36542452702309863</v>
      </c>
      <c r="F6" s="61"/>
      <c r="H6">
        <v>14</v>
      </c>
      <c r="I6">
        <v>0</v>
      </c>
      <c r="K6" s="41" t="s">
        <v>32</v>
      </c>
      <c r="L6" s="54">
        <f>L5/(L3+M3)</f>
        <v>0.62743783903390393</v>
      </c>
      <c r="M6" s="61"/>
    </row>
    <row r="7" spans="1:13" ht="15.75" thickBot="1" x14ac:dyDescent="0.3">
      <c r="A7">
        <v>3</v>
      </c>
      <c r="B7">
        <v>12</v>
      </c>
      <c r="D7" s="60" t="s">
        <v>33</v>
      </c>
      <c r="E7" s="59">
        <f>SQRT(E6)</f>
        <v>0.60450353764316267</v>
      </c>
      <c r="F7" s="58"/>
      <c r="H7">
        <v>3</v>
      </c>
      <c r="I7">
        <v>0</v>
      </c>
      <c r="K7" s="60" t="s">
        <v>33</v>
      </c>
      <c r="L7" s="59">
        <f>SQRT(L6)</f>
        <v>0.79210973926212014</v>
      </c>
      <c r="M7" s="58"/>
    </row>
    <row r="8" spans="1:13" x14ac:dyDescent="0.25">
      <c r="A8">
        <v>7</v>
      </c>
      <c r="B8">
        <v>11</v>
      </c>
      <c r="H8">
        <v>1</v>
      </c>
      <c r="I8">
        <v>4</v>
      </c>
    </row>
    <row r="9" spans="1:13" x14ac:dyDescent="0.25">
      <c r="A9">
        <v>5</v>
      </c>
      <c r="B9">
        <v>1</v>
      </c>
      <c r="H9">
        <v>11</v>
      </c>
      <c r="I9">
        <v>9</v>
      </c>
    </row>
    <row r="10" spans="1:13" x14ac:dyDescent="0.25">
      <c r="A10">
        <v>0</v>
      </c>
      <c r="B10">
        <v>2</v>
      </c>
      <c r="H10">
        <v>0</v>
      </c>
      <c r="I10">
        <v>5</v>
      </c>
    </row>
    <row r="11" spans="1:13" x14ac:dyDescent="0.25">
      <c r="A11">
        <v>9</v>
      </c>
      <c r="B11">
        <v>1</v>
      </c>
      <c r="H11">
        <v>1</v>
      </c>
      <c r="I11">
        <v>4</v>
      </c>
    </row>
    <row r="12" spans="1:13" x14ac:dyDescent="0.25">
      <c r="A12">
        <v>0</v>
      </c>
      <c r="H12">
        <v>11</v>
      </c>
    </row>
    <row r="13" spans="1:13" x14ac:dyDescent="0.25">
      <c r="A13">
        <v>7</v>
      </c>
      <c r="H13">
        <v>14</v>
      </c>
    </row>
    <row r="14" spans="1:13" x14ac:dyDescent="0.25">
      <c r="A14">
        <v>6</v>
      </c>
      <c r="H14">
        <v>6</v>
      </c>
    </row>
    <row r="15" spans="1:13" x14ac:dyDescent="0.25">
      <c r="A15">
        <v>9</v>
      </c>
      <c r="H15">
        <v>0</v>
      </c>
    </row>
    <row r="16" spans="1:13" x14ac:dyDescent="0.25">
      <c r="A16">
        <v>9</v>
      </c>
      <c r="H16">
        <v>0</v>
      </c>
    </row>
    <row r="17" spans="1:8" x14ac:dyDescent="0.25">
      <c r="A17">
        <v>2</v>
      </c>
      <c r="H17">
        <v>18</v>
      </c>
    </row>
    <row r="18" spans="1:8" x14ac:dyDescent="0.25">
      <c r="A18">
        <v>9</v>
      </c>
      <c r="H18">
        <v>2</v>
      </c>
    </row>
    <row r="19" spans="1:8" x14ac:dyDescent="0.25">
      <c r="A19">
        <v>1</v>
      </c>
      <c r="H19">
        <v>14</v>
      </c>
    </row>
    <row r="20" spans="1:8" x14ac:dyDescent="0.25">
      <c r="A20">
        <v>0</v>
      </c>
      <c r="H20">
        <v>1</v>
      </c>
    </row>
    <row r="21" spans="1:8" x14ac:dyDescent="0.25">
      <c r="A21">
        <v>5</v>
      </c>
      <c r="H21">
        <v>2</v>
      </c>
    </row>
    <row r="22" spans="1:8" x14ac:dyDescent="0.25">
      <c r="A22">
        <v>7</v>
      </c>
      <c r="H22">
        <v>1</v>
      </c>
    </row>
    <row r="23" spans="1:8" x14ac:dyDescent="0.25">
      <c r="A23">
        <v>1</v>
      </c>
      <c r="H23">
        <v>11</v>
      </c>
    </row>
    <row r="24" spans="1:8" x14ac:dyDescent="0.25">
      <c r="A24">
        <v>1</v>
      </c>
      <c r="H24">
        <v>3</v>
      </c>
    </row>
    <row r="25" spans="1:8" x14ac:dyDescent="0.25">
      <c r="A25">
        <v>5</v>
      </c>
      <c r="H25">
        <v>11</v>
      </c>
    </row>
    <row r="26" spans="1:8" x14ac:dyDescent="0.25">
      <c r="A26">
        <v>7</v>
      </c>
      <c r="H26">
        <v>6</v>
      </c>
    </row>
    <row r="27" spans="1:8" x14ac:dyDescent="0.25">
      <c r="A27">
        <v>1</v>
      </c>
      <c r="H27">
        <v>1</v>
      </c>
    </row>
    <row r="28" spans="1:8" x14ac:dyDescent="0.25">
      <c r="A28">
        <v>7</v>
      </c>
      <c r="H28">
        <v>11</v>
      </c>
    </row>
    <row r="29" spans="1:8" x14ac:dyDescent="0.25">
      <c r="A29">
        <v>6</v>
      </c>
      <c r="H29">
        <v>2</v>
      </c>
    </row>
    <row r="30" spans="1:8" x14ac:dyDescent="0.25">
      <c r="A30">
        <v>5</v>
      </c>
      <c r="H30">
        <v>14</v>
      </c>
    </row>
    <row r="31" spans="1:8" x14ac:dyDescent="0.25">
      <c r="A31">
        <v>6</v>
      </c>
      <c r="H31">
        <v>2</v>
      </c>
    </row>
  </sheetData>
  <sortState ref="K2:M3">
    <sortCondition ref="K2:K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Q107"/>
  <sheetViews>
    <sheetView workbookViewId="0">
      <selection activeCell="M31" sqref="M31"/>
    </sheetView>
  </sheetViews>
  <sheetFormatPr defaultRowHeight="15" x14ac:dyDescent="0.25"/>
  <cols>
    <col min="3" max="3" width="11" customWidth="1"/>
    <col min="4" max="4" width="16.42578125" style="2" customWidth="1"/>
    <col min="6" max="6" width="12" bestFit="1" customWidth="1"/>
  </cols>
  <sheetData>
    <row r="1" spans="1:17" ht="45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E2" s="3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  <c r="E3" s="3"/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  <c r="E4" s="3"/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  <c r="E5" s="3"/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  <c r="E6" s="3"/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  <c r="E7" s="3"/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  <c r="E8" s="3"/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  <c r="E9" s="3"/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  <c r="E10" s="3"/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  <c r="E12" s="3">
        <f t="shared" ref="E12:E26" si="2">C12</f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>_xlfn.T.DIST(A2,18,FALSE)</f>
        <v>1.1540626070250802E-5</v>
      </c>
      <c r="E13" s="3">
        <f t="shared" si="2"/>
        <v>1.4611744020275013E-3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ref="D14:D77" si="3">_xlfn.T.DIST(A3,18,FALSE)</f>
        <v>1.426154237858262E-5</v>
      </c>
      <c r="E14" s="3">
        <f t="shared" si="2"/>
        <v>1.8247728709183055E-3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3"/>
        <v>1.7644155181765332E-5</v>
      </c>
      <c r="E15" s="3">
        <f t="shared" si="2"/>
        <v>2.2769895832926075E-3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3"/>
        <v>2.1853402579591722E-5</v>
      </c>
      <c r="E16" s="3">
        <f t="shared" si="2"/>
        <v>2.8384352233765974E-3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3"/>
        <v>2.7096060491043424E-5</v>
      </c>
      <c r="E17" s="3">
        <f t="shared" si="2"/>
        <v>3.5340932582509652E-3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3"/>
        <v>3.3631448288552218E-5</v>
      </c>
      <c r="E18" s="3">
        <f t="shared" si="2"/>
        <v>4.394084865086076E-3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3"/>
        <v>4.1784866783220779E-5</v>
      </c>
      <c r="E19" s="3">
        <f t="shared" si="2"/>
        <v>5.4545070863892724E-3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3"/>
        <v>5.1964453079501508E-5</v>
      </c>
      <c r="E20" s="3">
        <f t="shared" si="2"/>
        <v>6.7583273683765677E-3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3"/>
        <v>6.4682300905768837E-5</v>
      </c>
      <c r="E21" s="3">
        <f t="shared" si="2"/>
        <v>8.3563058722943284E-3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3"/>
        <v>8.0580894972813582E-5</v>
      </c>
      <c r="E22" s="3">
        <f t="shared" si="2"/>
        <v>1.0307901893550225E-2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3"/>
        <v>1.0046615002257688E-4</v>
      </c>
      <c r="E23" s="3">
        <f t="shared" si="2"/>
        <v>1.2682102219998565E-2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3"/>
        <v>1.2534863624084813E-4</v>
      </c>
      <c r="E24" s="3">
        <f t="shared" si="2"/>
        <v>1.5558087481519154E-2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3"/>
        <v>1.5649491946380449E-4</v>
      </c>
      <c r="E25" s="3">
        <f t="shared" si="2"/>
        <v>1.9025628162056125E-2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3"/>
        <v>1.9549135352233673E-4</v>
      </c>
      <c r="E26" s="3">
        <f t="shared" si="2"/>
        <v>2.3185076329511802E-2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3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3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3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3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3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3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3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3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3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3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3"/>
        <v>2.2769895832926075E-3</v>
      </c>
      <c r="E37" s="3"/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3"/>
        <v>2.8384352233765974E-3</v>
      </c>
      <c r="E38" s="3"/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3"/>
        <v>3.5340932582509652E-3</v>
      </c>
      <c r="E39" s="3"/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3"/>
        <v>4.394084865086076E-3</v>
      </c>
      <c r="E40" s="3"/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3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3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3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3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si="3"/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F72" s="3"/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F73" s="3">
        <f>D73</f>
        <v>0.39344251672313624</v>
      </c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ref="E76:E97" si="6">C76</f>
        <v>2.3185076329513617E-2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si="3"/>
        <v>0.36171753964599523</v>
      </c>
      <c r="E77" s="3">
        <f t="shared" si="6"/>
        <v>1.9025628162057648E-2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ref="D78:D107" si="7">_xlfn.T.DIST(A67,18,FALSE)</f>
        <v>0.34512215088542869</v>
      </c>
      <c r="E78" s="3">
        <f t="shared" si="6"/>
        <v>1.5558087481520416E-2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7"/>
        <v>0.32597152008489572</v>
      </c>
      <c r="E79" s="3">
        <f t="shared" si="6"/>
        <v>1.2682102219999603E-2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7"/>
        <v>0.29730656381045195</v>
      </c>
      <c r="E80" s="3">
        <f t="shared" si="6"/>
        <v>1.030790189355109E-2</v>
      </c>
    </row>
    <row r="81" spans="1:5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7"/>
        <v>0.2823150051998437</v>
      </c>
      <c r="E81" s="3">
        <f t="shared" si="6"/>
        <v>8.3563058722950362E-3</v>
      </c>
    </row>
    <row r="82" spans="1:5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7"/>
        <v>0.25898614438927386</v>
      </c>
      <c r="E82" s="3">
        <f t="shared" si="6"/>
        <v>6.7583273683771341E-3</v>
      </c>
    </row>
    <row r="83" spans="1:5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7"/>
        <v>0.23540239597638568</v>
      </c>
      <c r="E83" s="3">
        <f t="shared" si="6"/>
        <v>5.4545070863897373E-3</v>
      </c>
    </row>
    <row r="84" spans="1:5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7"/>
        <v>0.21206066634931706</v>
      </c>
      <c r="E84" s="3">
        <f t="shared" si="6"/>
        <v>4.3940848650864672E-3</v>
      </c>
    </row>
    <row r="85" spans="1:5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7"/>
        <v>0.18938937564290714</v>
      </c>
      <c r="E85" s="3">
        <f t="shared" si="6"/>
        <v>3.5340932582512744E-3</v>
      </c>
    </row>
    <row r="86" spans="1:5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7"/>
        <v>0.16773967012852423</v>
      </c>
      <c r="E86" s="3">
        <f t="shared" si="6"/>
        <v>2.8384352233768472E-3</v>
      </c>
    </row>
    <row r="87" spans="1:5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7"/>
        <v>0.14738218366378272</v>
      </c>
      <c r="E87" s="3">
        <f t="shared" si="6"/>
        <v>2.2769895832928056E-3</v>
      </c>
    </row>
    <row r="88" spans="1:5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7"/>
        <v>0.12850863961405537</v>
      </c>
      <c r="E88" s="3">
        <f t="shared" si="6"/>
        <v>1.8247728709184642E-3</v>
      </c>
    </row>
    <row r="89" spans="1:5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7"/>
        <v>0.11123732584846832</v>
      </c>
      <c r="E89" s="3">
        <f t="shared" si="6"/>
        <v>1.4611744020276364E-3</v>
      </c>
    </row>
    <row r="90" spans="1:5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7"/>
        <v>9.562135820344278E-2</v>
      </c>
      <c r="E90" s="3">
        <f t="shared" si="6"/>
        <v>1.1692725917171951E-3</v>
      </c>
    </row>
    <row r="91" spans="1:5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7"/>
        <v>8.1658654559124355E-2</v>
      </c>
      <c r="E91" s="3">
        <f t="shared" si="6"/>
        <v>9.3523419167334859E-4</v>
      </c>
    </row>
    <row r="92" spans="1:5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7"/>
        <v>6.9302643779633799E-2</v>
      </c>
      <c r="E92" s="3">
        <f t="shared" si="6"/>
        <v>7.477938114514275E-4</v>
      </c>
    </row>
    <row r="93" spans="1:5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7"/>
        <v>5.8472898200722608E-2</v>
      </c>
      <c r="E93" s="3">
        <f t="shared" si="6"/>
        <v>5.9780835705285865E-4</v>
      </c>
    </row>
    <row r="94" spans="1:5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7"/>
        <v>4.9065073170423898E-2</v>
      </c>
      <c r="E94" s="3">
        <f t="shared" si="6"/>
        <v>4.7787948386539074E-4</v>
      </c>
    </row>
    <row r="95" spans="1:5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7"/>
        <v>4.0959735356638105E-2</v>
      </c>
      <c r="E95" s="3">
        <f t="shared" si="6"/>
        <v>3.8203648985725793E-4</v>
      </c>
    </row>
    <row r="96" spans="1:5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7"/>
        <v>3.4029843110076563E-2</v>
      </c>
      <c r="E96" s="3">
        <f t="shared" si="6"/>
        <v>3.0547200311109677E-4</v>
      </c>
    </row>
    <row r="97" spans="1:5" x14ac:dyDescent="0.25">
      <c r="A97">
        <v>3.4999999999999698</v>
      </c>
      <c r="B97">
        <f t="shared" si="5"/>
        <v>83.694999999999766</v>
      </c>
      <c r="D97" s="2">
        <f t="shared" si="7"/>
        <v>2.8146794541929532E-2</v>
      </c>
      <c r="E97" s="3">
        <f t="shared" si="6"/>
        <v>0</v>
      </c>
    </row>
    <row r="98" spans="1:5" x14ac:dyDescent="0.25">
      <c r="A98">
        <v>3.5999999999999703</v>
      </c>
      <c r="B98">
        <f t="shared" si="5"/>
        <v>84.471999999999767</v>
      </c>
      <c r="D98" s="2">
        <f t="shared" si="7"/>
        <v>2.3185076329513617E-2</v>
      </c>
    </row>
    <row r="99" spans="1:5" x14ac:dyDescent="0.25">
      <c r="A99">
        <v>3.69999999999997</v>
      </c>
      <c r="B99">
        <f t="shared" si="5"/>
        <v>85.248999999999768</v>
      </c>
      <c r="D99" s="2">
        <f t="shared" si="7"/>
        <v>1.9025628162057648E-2</v>
      </c>
    </row>
    <row r="100" spans="1:5" x14ac:dyDescent="0.25">
      <c r="A100">
        <v>3.7999999999999696</v>
      </c>
      <c r="B100">
        <f t="shared" si="5"/>
        <v>86.025999999999755</v>
      </c>
      <c r="D100" s="2">
        <f t="shared" si="7"/>
        <v>1.5558087481520416E-2</v>
      </c>
    </row>
    <row r="101" spans="1:5" x14ac:dyDescent="0.25">
      <c r="A101">
        <v>3.8999999999999604</v>
      </c>
      <c r="B101">
        <f t="shared" si="5"/>
        <v>86.802999999999685</v>
      </c>
      <c r="D101" s="2">
        <f t="shared" si="7"/>
        <v>1.2682102219999603E-2</v>
      </c>
    </row>
    <row r="102" spans="1:5" x14ac:dyDescent="0.25">
      <c r="A102">
        <v>3.99999999999996</v>
      </c>
      <c r="B102">
        <f t="shared" si="5"/>
        <v>87.579999999999686</v>
      </c>
      <c r="D102" s="2">
        <f t="shared" si="7"/>
        <v>1.030790189355109E-2</v>
      </c>
    </row>
    <row r="103" spans="1:5" x14ac:dyDescent="0.25">
      <c r="A103">
        <v>4.0999999999999597</v>
      </c>
      <c r="B103">
        <f t="shared" si="5"/>
        <v>88.356999999999687</v>
      </c>
      <c r="D103" s="2">
        <f t="shared" si="7"/>
        <v>8.3563058722950362E-3</v>
      </c>
    </row>
    <row r="104" spans="1:5" x14ac:dyDescent="0.25">
      <c r="A104">
        <v>4.1999999999999602</v>
      </c>
      <c r="B104">
        <f t="shared" si="5"/>
        <v>89.133999999999688</v>
      </c>
      <c r="D104" s="2">
        <f t="shared" si="7"/>
        <v>6.7583273683771341E-3</v>
      </c>
    </row>
    <row r="105" spans="1:5" x14ac:dyDescent="0.25">
      <c r="A105">
        <v>4.2999999999999599</v>
      </c>
      <c r="B105">
        <f t="shared" si="5"/>
        <v>89.910999999999689</v>
      </c>
      <c r="D105" s="2">
        <f t="shared" si="7"/>
        <v>5.4545070863897373E-3</v>
      </c>
    </row>
    <row r="106" spans="1:5" x14ac:dyDescent="0.25">
      <c r="A106">
        <v>4.3999999999999604</v>
      </c>
      <c r="B106">
        <f t="shared" si="5"/>
        <v>90.68799999999969</v>
      </c>
      <c r="D106" s="2">
        <f t="shared" si="7"/>
        <v>4.3940848650864672E-3</v>
      </c>
    </row>
    <row r="107" spans="1:5" x14ac:dyDescent="0.25">
      <c r="A107">
        <v>4.49999999999996</v>
      </c>
      <c r="B107">
        <f t="shared" si="5"/>
        <v>91.464999999999691</v>
      </c>
      <c r="D107" s="2">
        <f t="shared" si="7"/>
        <v>3.5340932582512744E-3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107"/>
  <sheetViews>
    <sheetView workbookViewId="0">
      <selection activeCell="M30" sqref="M30"/>
    </sheetView>
  </sheetViews>
  <sheetFormatPr defaultRowHeight="15" x14ac:dyDescent="0.25"/>
  <cols>
    <col min="3" max="3" width="12.85546875" customWidth="1"/>
    <col min="4" max="4" width="16.42578125" style="2" customWidth="1"/>
    <col min="5" max="5" width="7" customWidth="1"/>
    <col min="6" max="6" width="7.140625" customWidth="1"/>
  </cols>
  <sheetData>
    <row r="1" spans="1:17" ht="45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F2" s="8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 t="shared" ref="D13:D44" si="2">_xlfn.T.DIST(A2,18,FALSE)</f>
        <v>1.1540626070250802E-5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si="2"/>
        <v>1.426154237858262E-5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2"/>
        <v>1.7644155181765332E-5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2"/>
        <v>2.1853402579591722E-5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2"/>
        <v>2.7096060491043424E-5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2"/>
        <v>3.3631448288552218E-5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2"/>
        <v>4.1784866783220779E-5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2"/>
        <v>5.1964453079501508E-5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2"/>
        <v>6.4682300905768837E-5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2"/>
        <v>8.0580894972813582E-5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2"/>
        <v>1.0046615002257688E-4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2"/>
        <v>1.2534863624084813E-4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2"/>
        <v>1.5649491946380449E-4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2"/>
        <v>1.9549135352233673E-4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2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2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2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2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2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2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2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2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2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2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2"/>
        <v>2.2769895832926075E-3</v>
      </c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2"/>
        <v>2.8384352233765974E-3</v>
      </c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2"/>
        <v>3.5340932582509652E-3</v>
      </c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2"/>
        <v>4.394084865086076E-3</v>
      </c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2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2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2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2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ref="D45:D76" si="3">_xlfn.T.DIST(A34,18,FALSE)</f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E72" s="3">
        <f t="shared" ref="E72:E97" si="6">C72</f>
        <v>4.9065073170423898E-2</v>
      </c>
      <c r="F72" s="3"/>
      <c r="G72" s="3">
        <f>D72</f>
        <v>0.39137205814054049</v>
      </c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E73" s="3">
        <f t="shared" si="6"/>
        <v>4.0959735356638105E-2</v>
      </c>
      <c r="F73" s="3">
        <f>D73</f>
        <v>0.39344251672313624</v>
      </c>
      <c r="G73" s="3">
        <f t="shared" ref="G73:G107" si="7">D73</f>
        <v>0.39344251672313624</v>
      </c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  <c r="E74" s="3">
        <f t="shared" si="6"/>
        <v>3.4029843110076563E-2</v>
      </c>
      <c r="G74" s="3">
        <f t="shared" si="7"/>
        <v>0.39137205814054216</v>
      </c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  <c r="E75" s="3">
        <f t="shared" si="6"/>
        <v>2.8146794541929532E-2</v>
      </c>
      <c r="G75" s="3">
        <f t="shared" si="7"/>
        <v>0.38523259169597751</v>
      </c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si="6"/>
        <v>2.3185076329513617E-2</v>
      </c>
      <c r="G76" s="3">
        <f t="shared" si="7"/>
        <v>0.37523531311234665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ref="D77:D107" si="8">_xlfn.T.DIST(A66,18,FALSE)</f>
        <v>0.36171753964599523</v>
      </c>
      <c r="E77" s="3">
        <f t="shared" si="6"/>
        <v>1.9025628162057648E-2</v>
      </c>
      <c r="G77" s="3">
        <f t="shared" si="7"/>
        <v>0.36171753964599523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si="8"/>
        <v>0.34512215088542869</v>
      </c>
      <c r="E78" s="3">
        <f t="shared" si="6"/>
        <v>1.5558087481520416E-2</v>
      </c>
      <c r="G78" s="3">
        <f t="shared" si="7"/>
        <v>0.34512215088542869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8"/>
        <v>0.32597152008489572</v>
      </c>
      <c r="E79" s="3">
        <f t="shared" si="6"/>
        <v>1.2682102219999603E-2</v>
      </c>
      <c r="G79" s="3">
        <f t="shared" si="7"/>
        <v>0.32597152008489572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8"/>
        <v>0.29730656381045195</v>
      </c>
      <c r="E80" s="3">
        <f t="shared" si="6"/>
        <v>1.030790189355109E-2</v>
      </c>
      <c r="G80" s="3">
        <f t="shared" si="7"/>
        <v>0.29730656381045195</v>
      </c>
    </row>
    <row r="81" spans="1:7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8"/>
        <v>0.2823150051998437</v>
      </c>
      <c r="E81" s="3">
        <f t="shared" si="6"/>
        <v>8.3563058722950362E-3</v>
      </c>
      <c r="G81" s="3">
        <f t="shared" si="7"/>
        <v>0.2823150051998437</v>
      </c>
    </row>
    <row r="82" spans="1:7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8"/>
        <v>0.25898614438927386</v>
      </c>
      <c r="E82" s="3">
        <f t="shared" si="6"/>
        <v>6.7583273683771341E-3</v>
      </c>
      <c r="G82" s="3">
        <f t="shared" si="7"/>
        <v>0.25898614438927386</v>
      </c>
    </row>
    <row r="83" spans="1:7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8"/>
        <v>0.23540239597638568</v>
      </c>
      <c r="E83" s="3">
        <f t="shared" si="6"/>
        <v>5.4545070863897373E-3</v>
      </c>
      <c r="G83" s="3">
        <f t="shared" si="7"/>
        <v>0.23540239597638568</v>
      </c>
    </row>
    <row r="84" spans="1:7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8"/>
        <v>0.21206066634931706</v>
      </c>
      <c r="E84" s="3">
        <f t="shared" si="6"/>
        <v>4.3940848650864672E-3</v>
      </c>
      <c r="G84" s="3">
        <f t="shared" si="7"/>
        <v>0.21206066634931706</v>
      </c>
    </row>
    <row r="85" spans="1:7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8"/>
        <v>0.18938937564290714</v>
      </c>
      <c r="E85" s="3">
        <f t="shared" si="6"/>
        <v>3.5340932582512744E-3</v>
      </c>
      <c r="G85" s="3">
        <f t="shared" si="7"/>
        <v>0.18938937564290714</v>
      </c>
    </row>
    <row r="86" spans="1:7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8"/>
        <v>0.16773967012852423</v>
      </c>
      <c r="E86" s="3">
        <f t="shared" si="6"/>
        <v>2.8384352233768472E-3</v>
      </c>
      <c r="G86" s="3">
        <f t="shared" si="7"/>
        <v>0.16773967012852423</v>
      </c>
    </row>
    <row r="87" spans="1:7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8"/>
        <v>0.14738218366378272</v>
      </c>
      <c r="E87" s="3">
        <f t="shared" si="6"/>
        <v>2.2769895832928056E-3</v>
      </c>
      <c r="G87" s="3">
        <f t="shared" si="7"/>
        <v>0.14738218366378272</v>
      </c>
    </row>
    <row r="88" spans="1:7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8"/>
        <v>0.12850863961405537</v>
      </c>
      <c r="E88" s="3">
        <f t="shared" si="6"/>
        <v>1.8247728709184642E-3</v>
      </c>
      <c r="G88" s="3">
        <f t="shared" si="7"/>
        <v>0.12850863961405537</v>
      </c>
    </row>
    <row r="89" spans="1:7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8"/>
        <v>0.11123732584846832</v>
      </c>
      <c r="E89" s="3">
        <f t="shared" si="6"/>
        <v>1.4611744020276364E-3</v>
      </c>
      <c r="G89" s="3">
        <f t="shared" si="7"/>
        <v>0.11123732584846832</v>
      </c>
    </row>
    <row r="90" spans="1:7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8"/>
        <v>9.562135820344278E-2</v>
      </c>
      <c r="E90" s="3">
        <f t="shared" si="6"/>
        <v>1.1692725917171951E-3</v>
      </c>
      <c r="G90" s="3">
        <f t="shared" si="7"/>
        <v>9.562135820344278E-2</v>
      </c>
    </row>
    <row r="91" spans="1:7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8"/>
        <v>8.1658654559124355E-2</v>
      </c>
      <c r="E91" s="3">
        <f t="shared" si="6"/>
        <v>9.3523419167334859E-4</v>
      </c>
      <c r="G91" s="3">
        <f t="shared" si="7"/>
        <v>8.1658654559124355E-2</v>
      </c>
    </row>
    <row r="92" spans="1:7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8"/>
        <v>6.9302643779633799E-2</v>
      </c>
      <c r="E92" s="3">
        <f t="shared" si="6"/>
        <v>7.477938114514275E-4</v>
      </c>
      <c r="G92" s="3">
        <f t="shared" si="7"/>
        <v>6.9302643779633799E-2</v>
      </c>
    </row>
    <row r="93" spans="1:7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8"/>
        <v>5.8472898200722608E-2</v>
      </c>
      <c r="E93" s="3">
        <f t="shared" si="6"/>
        <v>5.9780835705285865E-4</v>
      </c>
      <c r="G93" s="3">
        <f t="shared" si="7"/>
        <v>5.8472898200722608E-2</v>
      </c>
    </row>
    <row r="94" spans="1:7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8"/>
        <v>4.9065073170423898E-2</v>
      </c>
      <c r="E94" s="3">
        <f t="shared" si="6"/>
        <v>4.7787948386539074E-4</v>
      </c>
      <c r="G94" s="3">
        <f t="shared" si="7"/>
        <v>4.9065073170423898E-2</v>
      </c>
    </row>
    <row r="95" spans="1:7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8"/>
        <v>4.0959735356638105E-2</v>
      </c>
      <c r="E95" s="3">
        <f t="shared" si="6"/>
        <v>3.8203648985725793E-4</v>
      </c>
      <c r="G95" s="3">
        <f t="shared" si="7"/>
        <v>4.0959735356638105E-2</v>
      </c>
    </row>
    <row r="96" spans="1:7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8"/>
        <v>3.4029843110076563E-2</v>
      </c>
      <c r="E96" s="3">
        <f t="shared" si="6"/>
        <v>3.0547200311109677E-4</v>
      </c>
      <c r="G96" s="3">
        <f t="shared" si="7"/>
        <v>3.4029843110076563E-2</v>
      </c>
    </row>
    <row r="97" spans="1:7" x14ac:dyDescent="0.25">
      <c r="A97">
        <v>3.4999999999999698</v>
      </c>
      <c r="B97">
        <f t="shared" si="5"/>
        <v>83.694999999999766</v>
      </c>
      <c r="D97" s="2">
        <f t="shared" si="8"/>
        <v>2.8146794541929532E-2</v>
      </c>
      <c r="E97" s="3">
        <f t="shared" si="6"/>
        <v>0</v>
      </c>
      <c r="G97" s="3">
        <f t="shared" si="7"/>
        <v>2.8146794541929532E-2</v>
      </c>
    </row>
    <row r="98" spans="1:7" x14ac:dyDescent="0.25">
      <c r="A98">
        <v>3.5999999999999703</v>
      </c>
      <c r="B98">
        <f t="shared" si="5"/>
        <v>84.471999999999767</v>
      </c>
      <c r="D98" s="2">
        <f t="shared" si="8"/>
        <v>2.3185076329513617E-2</v>
      </c>
      <c r="G98" s="3">
        <f t="shared" si="7"/>
        <v>2.3185076329513617E-2</v>
      </c>
    </row>
    <row r="99" spans="1:7" x14ac:dyDescent="0.25">
      <c r="A99">
        <v>3.69999999999997</v>
      </c>
      <c r="B99">
        <f t="shared" si="5"/>
        <v>85.248999999999768</v>
      </c>
      <c r="D99" s="2">
        <f t="shared" si="8"/>
        <v>1.9025628162057648E-2</v>
      </c>
      <c r="G99" s="3">
        <f t="shared" si="7"/>
        <v>1.9025628162057648E-2</v>
      </c>
    </row>
    <row r="100" spans="1:7" x14ac:dyDescent="0.25">
      <c r="A100">
        <v>3.7999999999999696</v>
      </c>
      <c r="B100">
        <f t="shared" si="5"/>
        <v>86.025999999999755</v>
      </c>
      <c r="D100" s="2">
        <f t="shared" si="8"/>
        <v>1.5558087481520416E-2</v>
      </c>
      <c r="G100" s="3">
        <f t="shared" si="7"/>
        <v>1.5558087481520416E-2</v>
      </c>
    </row>
    <row r="101" spans="1:7" x14ac:dyDescent="0.25">
      <c r="A101">
        <v>3.8999999999999604</v>
      </c>
      <c r="B101">
        <f t="shared" si="5"/>
        <v>86.802999999999685</v>
      </c>
      <c r="D101" s="2">
        <f t="shared" si="8"/>
        <v>1.2682102219999603E-2</v>
      </c>
      <c r="G101" s="3">
        <f t="shared" si="7"/>
        <v>1.2682102219999603E-2</v>
      </c>
    </row>
    <row r="102" spans="1:7" x14ac:dyDescent="0.25">
      <c r="A102">
        <v>3.99999999999996</v>
      </c>
      <c r="B102">
        <f t="shared" si="5"/>
        <v>87.579999999999686</v>
      </c>
      <c r="D102" s="2">
        <f t="shared" si="8"/>
        <v>1.030790189355109E-2</v>
      </c>
      <c r="G102" s="3">
        <f t="shared" si="7"/>
        <v>1.030790189355109E-2</v>
      </c>
    </row>
    <row r="103" spans="1:7" x14ac:dyDescent="0.25">
      <c r="A103">
        <v>4.0999999999999597</v>
      </c>
      <c r="B103">
        <f t="shared" si="5"/>
        <v>88.356999999999687</v>
      </c>
      <c r="D103" s="2">
        <f t="shared" si="8"/>
        <v>8.3563058722950362E-3</v>
      </c>
      <c r="G103" s="3">
        <f t="shared" si="7"/>
        <v>8.3563058722950362E-3</v>
      </c>
    </row>
    <row r="104" spans="1:7" x14ac:dyDescent="0.25">
      <c r="A104">
        <v>4.1999999999999602</v>
      </c>
      <c r="B104">
        <f t="shared" si="5"/>
        <v>89.133999999999688</v>
      </c>
      <c r="D104" s="2">
        <f t="shared" si="8"/>
        <v>6.7583273683771341E-3</v>
      </c>
      <c r="G104" s="3">
        <f t="shared" si="7"/>
        <v>6.7583273683771341E-3</v>
      </c>
    </row>
    <row r="105" spans="1:7" x14ac:dyDescent="0.25">
      <c r="A105">
        <v>4.2999999999999599</v>
      </c>
      <c r="B105">
        <f t="shared" si="5"/>
        <v>89.910999999999689</v>
      </c>
      <c r="D105" s="2">
        <f t="shared" si="8"/>
        <v>5.4545070863897373E-3</v>
      </c>
      <c r="G105" s="3">
        <f t="shared" si="7"/>
        <v>5.4545070863897373E-3</v>
      </c>
    </row>
    <row r="106" spans="1:7" x14ac:dyDescent="0.25">
      <c r="A106">
        <v>4.3999999999999604</v>
      </c>
      <c r="B106">
        <f t="shared" si="5"/>
        <v>90.68799999999969</v>
      </c>
      <c r="D106" s="2">
        <f t="shared" si="8"/>
        <v>4.3940848650864672E-3</v>
      </c>
      <c r="G106" s="3">
        <f t="shared" si="7"/>
        <v>4.3940848650864672E-3</v>
      </c>
    </row>
    <row r="107" spans="1:7" x14ac:dyDescent="0.25">
      <c r="A107">
        <v>4.49999999999996</v>
      </c>
      <c r="B107">
        <f t="shared" si="5"/>
        <v>91.464999999999691</v>
      </c>
      <c r="D107" s="2">
        <f t="shared" si="8"/>
        <v>3.5340932582512744E-3</v>
      </c>
      <c r="G107" s="3">
        <f t="shared" si="7"/>
        <v>3.5340932582512744E-3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107"/>
  <sheetViews>
    <sheetView workbookViewId="0">
      <selection activeCell="N25" sqref="N25"/>
    </sheetView>
  </sheetViews>
  <sheetFormatPr defaultRowHeight="15" x14ac:dyDescent="0.25"/>
  <cols>
    <col min="3" max="3" width="10.85546875" customWidth="1"/>
    <col min="4" max="4" width="17.7109375" style="2" customWidth="1"/>
    <col min="5" max="5" width="7" customWidth="1"/>
    <col min="6" max="6" width="7.140625" customWidth="1"/>
  </cols>
  <sheetData>
    <row r="1" spans="1:17" ht="30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E2" s="3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  <c r="E3" s="3"/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  <c r="E4" s="3"/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  <c r="E5" s="3"/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  <c r="E6" s="3"/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  <c r="E7" s="3"/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  <c r="E8" s="3"/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  <c r="E9" s="3"/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  <c r="E10" s="3"/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  <c r="E12" s="3">
        <f t="shared" ref="E12:E26" si="2">C12</f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>_xlfn.T.DIST(A2,18,FALSE)</f>
        <v>1.1540626070250802E-5</v>
      </c>
      <c r="E13" s="3">
        <f t="shared" si="2"/>
        <v>1.4611744020275013E-3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ref="D14:D77" si="3">_xlfn.T.DIST(A3,18,FALSE)</f>
        <v>1.426154237858262E-5</v>
      </c>
      <c r="E14" s="3">
        <f t="shared" si="2"/>
        <v>1.8247728709183055E-3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3"/>
        <v>1.7644155181765332E-5</v>
      </c>
      <c r="E15" s="3">
        <f t="shared" si="2"/>
        <v>2.2769895832926075E-3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3"/>
        <v>2.1853402579591722E-5</v>
      </c>
      <c r="E16" s="3">
        <f t="shared" si="2"/>
        <v>2.8384352233765974E-3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3"/>
        <v>2.7096060491043424E-5</v>
      </c>
      <c r="E17" s="3">
        <f t="shared" si="2"/>
        <v>3.5340932582509652E-3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3"/>
        <v>3.3631448288552218E-5</v>
      </c>
      <c r="E18" s="3">
        <f t="shared" si="2"/>
        <v>4.394084865086076E-3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3"/>
        <v>4.1784866783220779E-5</v>
      </c>
      <c r="E19" s="3">
        <f t="shared" si="2"/>
        <v>5.4545070863892724E-3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3"/>
        <v>5.1964453079501508E-5</v>
      </c>
      <c r="E20" s="3">
        <f t="shared" si="2"/>
        <v>6.7583273683765677E-3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3"/>
        <v>6.4682300905768837E-5</v>
      </c>
      <c r="E21" s="3">
        <f t="shared" si="2"/>
        <v>8.3563058722943284E-3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3"/>
        <v>8.0580894972813582E-5</v>
      </c>
      <c r="E22" s="3">
        <f t="shared" si="2"/>
        <v>1.0307901893550225E-2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3"/>
        <v>1.0046615002257688E-4</v>
      </c>
      <c r="E23" s="3">
        <f t="shared" si="2"/>
        <v>1.2682102219998565E-2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3"/>
        <v>1.2534863624084813E-4</v>
      </c>
      <c r="E24" s="3">
        <f t="shared" si="2"/>
        <v>1.5558087481519154E-2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3"/>
        <v>1.5649491946380449E-4</v>
      </c>
      <c r="E25" s="3">
        <f t="shared" si="2"/>
        <v>1.9025628162056125E-2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3"/>
        <v>1.9549135352233673E-4</v>
      </c>
      <c r="E26" s="3">
        <f t="shared" si="2"/>
        <v>2.3185076329511802E-2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3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3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3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3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3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3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3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3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3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3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3"/>
        <v>2.2769895832926075E-3</v>
      </c>
      <c r="E37" s="3"/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3"/>
        <v>2.8384352233765974E-3</v>
      </c>
      <c r="E38" s="3"/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3"/>
        <v>3.5340932582509652E-3</v>
      </c>
      <c r="E39" s="3"/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3"/>
        <v>4.394084865086076E-3</v>
      </c>
      <c r="E40" s="3"/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3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3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3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3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si="3"/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F72" s="3"/>
      <c r="G72" s="3"/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F73" s="3">
        <f>D73</f>
        <v>0.39344251672313624</v>
      </c>
      <c r="G73" s="3"/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  <c r="G74" s="3"/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  <c r="G75" s="3"/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ref="E76:E97" si="6">C76</f>
        <v>2.3185076329513617E-2</v>
      </c>
      <c r="G76" s="3">
        <f t="shared" ref="G76:G107" si="7">D76</f>
        <v>0.37523531311234665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si="3"/>
        <v>0.36171753964599523</v>
      </c>
      <c r="E77" s="3">
        <f t="shared" si="6"/>
        <v>1.9025628162057648E-2</v>
      </c>
      <c r="G77" s="3">
        <f t="shared" si="7"/>
        <v>0.36171753964599523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ref="D78:D107" si="8">_xlfn.T.DIST(A67,18,FALSE)</f>
        <v>0.34512215088542869</v>
      </c>
      <c r="E78" s="3">
        <f t="shared" si="6"/>
        <v>1.5558087481520416E-2</v>
      </c>
      <c r="G78" s="3">
        <f t="shared" si="7"/>
        <v>0.34512215088542869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8"/>
        <v>0.32597152008489572</v>
      </c>
      <c r="E79" s="3">
        <f t="shared" si="6"/>
        <v>1.2682102219999603E-2</v>
      </c>
      <c r="G79" s="3">
        <f t="shared" si="7"/>
        <v>0.32597152008489572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8"/>
        <v>0.29730656381045195</v>
      </c>
      <c r="E80" s="3">
        <f t="shared" si="6"/>
        <v>1.030790189355109E-2</v>
      </c>
      <c r="G80" s="3">
        <f t="shared" si="7"/>
        <v>0.29730656381045195</v>
      </c>
    </row>
    <row r="81" spans="1:7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8"/>
        <v>0.2823150051998437</v>
      </c>
      <c r="E81" s="3">
        <f t="shared" si="6"/>
        <v>8.3563058722950362E-3</v>
      </c>
      <c r="G81" s="3">
        <f t="shared" si="7"/>
        <v>0.2823150051998437</v>
      </c>
    </row>
    <row r="82" spans="1:7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8"/>
        <v>0.25898614438927386</v>
      </c>
      <c r="E82" s="3">
        <f t="shared" si="6"/>
        <v>6.7583273683771341E-3</v>
      </c>
      <c r="G82" s="3">
        <f t="shared" si="7"/>
        <v>0.25898614438927386</v>
      </c>
    </row>
    <row r="83" spans="1:7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8"/>
        <v>0.23540239597638568</v>
      </c>
      <c r="E83" s="3">
        <f t="shared" si="6"/>
        <v>5.4545070863897373E-3</v>
      </c>
      <c r="G83" s="3">
        <f t="shared" si="7"/>
        <v>0.23540239597638568</v>
      </c>
    </row>
    <row r="84" spans="1:7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8"/>
        <v>0.21206066634931706</v>
      </c>
      <c r="E84" s="3">
        <f t="shared" si="6"/>
        <v>4.3940848650864672E-3</v>
      </c>
      <c r="G84" s="3">
        <f t="shared" si="7"/>
        <v>0.21206066634931706</v>
      </c>
    </row>
    <row r="85" spans="1:7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8"/>
        <v>0.18938937564290714</v>
      </c>
      <c r="E85" s="3">
        <f t="shared" si="6"/>
        <v>3.5340932582512744E-3</v>
      </c>
      <c r="G85" s="3">
        <f t="shared" si="7"/>
        <v>0.18938937564290714</v>
      </c>
    </row>
    <row r="86" spans="1:7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8"/>
        <v>0.16773967012852423</v>
      </c>
      <c r="E86" s="3">
        <f t="shared" si="6"/>
        <v>2.8384352233768472E-3</v>
      </c>
      <c r="G86" s="3">
        <f t="shared" si="7"/>
        <v>0.16773967012852423</v>
      </c>
    </row>
    <row r="87" spans="1:7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8"/>
        <v>0.14738218366378272</v>
      </c>
      <c r="E87" s="3">
        <f t="shared" si="6"/>
        <v>2.2769895832928056E-3</v>
      </c>
      <c r="G87" s="3">
        <f t="shared" si="7"/>
        <v>0.14738218366378272</v>
      </c>
    </row>
    <row r="88" spans="1:7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8"/>
        <v>0.12850863961405537</v>
      </c>
      <c r="E88" s="3">
        <f t="shared" si="6"/>
        <v>1.8247728709184642E-3</v>
      </c>
      <c r="G88" s="3">
        <f t="shared" si="7"/>
        <v>0.12850863961405537</v>
      </c>
    </row>
    <row r="89" spans="1:7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8"/>
        <v>0.11123732584846832</v>
      </c>
      <c r="E89" s="3">
        <f t="shared" si="6"/>
        <v>1.4611744020276364E-3</v>
      </c>
      <c r="G89" s="3">
        <f t="shared" si="7"/>
        <v>0.11123732584846832</v>
      </c>
    </row>
    <row r="90" spans="1:7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8"/>
        <v>9.562135820344278E-2</v>
      </c>
      <c r="E90" s="3">
        <f t="shared" si="6"/>
        <v>1.1692725917171951E-3</v>
      </c>
      <c r="G90" s="3">
        <f t="shared" si="7"/>
        <v>9.562135820344278E-2</v>
      </c>
    </row>
    <row r="91" spans="1:7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8"/>
        <v>8.1658654559124355E-2</v>
      </c>
      <c r="E91" s="3">
        <f t="shared" si="6"/>
        <v>9.3523419167334859E-4</v>
      </c>
      <c r="G91" s="3">
        <f t="shared" si="7"/>
        <v>8.1658654559124355E-2</v>
      </c>
    </row>
    <row r="92" spans="1:7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8"/>
        <v>6.9302643779633799E-2</v>
      </c>
      <c r="E92" s="3">
        <f t="shared" si="6"/>
        <v>7.477938114514275E-4</v>
      </c>
      <c r="G92" s="3">
        <f t="shared" si="7"/>
        <v>6.9302643779633799E-2</v>
      </c>
    </row>
    <row r="93" spans="1:7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8"/>
        <v>5.8472898200722608E-2</v>
      </c>
      <c r="E93" s="3">
        <f t="shared" si="6"/>
        <v>5.9780835705285865E-4</v>
      </c>
      <c r="G93" s="3">
        <f t="shared" si="7"/>
        <v>5.8472898200722608E-2</v>
      </c>
    </row>
    <row r="94" spans="1:7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8"/>
        <v>4.9065073170423898E-2</v>
      </c>
      <c r="E94" s="3">
        <f t="shared" si="6"/>
        <v>4.7787948386539074E-4</v>
      </c>
      <c r="G94" s="3">
        <f t="shared" si="7"/>
        <v>4.9065073170423898E-2</v>
      </c>
    </row>
    <row r="95" spans="1:7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8"/>
        <v>4.0959735356638105E-2</v>
      </c>
      <c r="E95" s="3">
        <f t="shared" si="6"/>
        <v>3.8203648985725793E-4</v>
      </c>
      <c r="G95" s="3">
        <f t="shared" si="7"/>
        <v>4.0959735356638105E-2</v>
      </c>
    </row>
    <row r="96" spans="1:7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8"/>
        <v>3.4029843110076563E-2</v>
      </c>
      <c r="E96" s="3">
        <f t="shared" si="6"/>
        <v>3.0547200311109677E-4</v>
      </c>
      <c r="G96" s="3">
        <f t="shared" si="7"/>
        <v>3.4029843110076563E-2</v>
      </c>
    </row>
    <row r="97" spans="1:7" x14ac:dyDescent="0.25">
      <c r="A97">
        <v>3.4999999999999698</v>
      </c>
      <c r="B97">
        <f t="shared" si="5"/>
        <v>83.694999999999766</v>
      </c>
      <c r="D97" s="2">
        <f t="shared" si="8"/>
        <v>2.8146794541929532E-2</v>
      </c>
      <c r="E97" s="3">
        <f t="shared" si="6"/>
        <v>0</v>
      </c>
      <c r="G97" s="3">
        <f t="shared" si="7"/>
        <v>2.8146794541929532E-2</v>
      </c>
    </row>
    <row r="98" spans="1:7" x14ac:dyDescent="0.25">
      <c r="A98">
        <v>3.5999999999999703</v>
      </c>
      <c r="B98">
        <f t="shared" si="5"/>
        <v>84.471999999999767</v>
      </c>
      <c r="D98" s="2">
        <f t="shared" si="8"/>
        <v>2.3185076329513617E-2</v>
      </c>
      <c r="G98" s="3">
        <f t="shared" si="7"/>
        <v>2.3185076329513617E-2</v>
      </c>
    </row>
    <row r="99" spans="1:7" x14ac:dyDescent="0.25">
      <c r="A99">
        <v>3.69999999999997</v>
      </c>
      <c r="B99">
        <f t="shared" si="5"/>
        <v>85.248999999999768</v>
      </c>
      <c r="D99" s="2">
        <f t="shared" si="8"/>
        <v>1.9025628162057648E-2</v>
      </c>
      <c r="G99" s="3">
        <f t="shared" si="7"/>
        <v>1.9025628162057648E-2</v>
      </c>
    </row>
    <row r="100" spans="1:7" x14ac:dyDescent="0.25">
      <c r="A100">
        <v>3.7999999999999696</v>
      </c>
      <c r="B100">
        <f t="shared" si="5"/>
        <v>86.025999999999755</v>
      </c>
      <c r="D100" s="2">
        <f t="shared" si="8"/>
        <v>1.5558087481520416E-2</v>
      </c>
      <c r="G100" s="3">
        <f t="shared" si="7"/>
        <v>1.5558087481520416E-2</v>
      </c>
    </row>
    <row r="101" spans="1:7" x14ac:dyDescent="0.25">
      <c r="A101">
        <v>3.8999999999999604</v>
      </c>
      <c r="B101">
        <f t="shared" si="5"/>
        <v>86.802999999999685</v>
      </c>
      <c r="D101" s="2">
        <f t="shared" si="8"/>
        <v>1.2682102219999603E-2</v>
      </c>
      <c r="G101" s="3">
        <f t="shared" si="7"/>
        <v>1.2682102219999603E-2</v>
      </c>
    </row>
    <row r="102" spans="1:7" x14ac:dyDescent="0.25">
      <c r="A102">
        <v>3.99999999999996</v>
      </c>
      <c r="B102">
        <f t="shared" si="5"/>
        <v>87.579999999999686</v>
      </c>
      <c r="D102" s="2">
        <f t="shared" si="8"/>
        <v>1.030790189355109E-2</v>
      </c>
      <c r="G102" s="3">
        <f t="shared" si="7"/>
        <v>1.030790189355109E-2</v>
      </c>
    </row>
    <row r="103" spans="1:7" x14ac:dyDescent="0.25">
      <c r="A103">
        <v>4.0999999999999597</v>
      </c>
      <c r="B103">
        <f t="shared" si="5"/>
        <v>88.356999999999687</v>
      </c>
      <c r="D103" s="2">
        <f t="shared" si="8"/>
        <v>8.3563058722950362E-3</v>
      </c>
      <c r="G103" s="3">
        <f t="shared" si="7"/>
        <v>8.3563058722950362E-3</v>
      </c>
    </row>
    <row r="104" spans="1:7" x14ac:dyDescent="0.25">
      <c r="A104">
        <v>4.1999999999999602</v>
      </c>
      <c r="B104">
        <f t="shared" si="5"/>
        <v>89.133999999999688</v>
      </c>
      <c r="D104" s="2">
        <f t="shared" si="8"/>
        <v>6.7583273683771341E-3</v>
      </c>
      <c r="G104" s="3">
        <f t="shared" si="7"/>
        <v>6.7583273683771341E-3</v>
      </c>
    </row>
    <row r="105" spans="1:7" x14ac:dyDescent="0.25">
      <c r="A105">
        <v>4.2999999999999599</v>
      </c>
      <c r="B105">
        <f t="shared" si="5"/>
        <v>89.910999999999689</v>
      </c>
      <c r="D105" s="2">
        <f t="shared" si="8"/>
        <v>5.4545070863897373E-3</v>
      </c>
      <c r="G105" s="3">
        <f t="shared" si="7"/>
        <v>5.4545070863897373E-3</v>
      </c>
    </row>
    <row r="106" spans="1:7" x14ac:dyDescent="0.25">
      <c r="A106">
        <v>4.3999999999999604</v>
      </c>
      <c r="B106">
        <f t="shared" si="5"/>
        <v>90.68799999999969</v>
      </c>
      <c r="D106" s="2">
        <f t="shared" si="8"/>
        <v>4.3940848650864672E-3</v>
      </c>
      <c r="G106" s="3">
        <f t="shared" si="7"/>
        <v>4.3940848650864672E-3</v>
      </c>
    </row>
    <row r="107" spans="1:7" x14ac:dyDescent="0.25">
      <c r="A107">
        <v>4.49999999999996</v>
      </c>
      <c r="B107">
        <f t="shared" si="5"/>
        <v>91.464999999999691</v>
      </c>
      <c r="D107" s="2">
        <f t="shared" si="8"/>
        <v>3.5340932582512744E-3</v>
      </c>
      <c r="G107" s="3">
        <f t="shared" si="7"/>
        <v>3.5340932582512744E-3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4"/>
  <sheetViews>
    <sheetView workbookViewId="0">
      <selection activeCell="G11" sqref="G11"/>
    </sheetView>
  </sheetViews>
  <sheetFormatPr defaultRowHeight="15" x14ac:dyDescent="0.25"/>
  <cols>
    <col min="1" max="1" width="12.5703125" customWidth="1"/>
    <col min="2" max="2" width="8.5703125" customWidth="1"/>
    <col min="3" max="3" width="9" customWidth="1"/>
    <col min="4" max="4" width="3" customWidth="1"/>
    <col min="5" max="5" width="38" customWidth="1"/>
    <col min="6" max="6" width="8.5703125" bestFit="1" customWidth="1"/>
    <col min="7" max="7" width="40.42578125" bestFit="1" customWidth="1"/>
    <col min="8" max="8" width="1.85546875" customWidth="1"/>
    <col min="9" max="9" width="8.42578125" bestFit="1" customWidth="1"/>
    <col min="10" max="10" width="33.85546875" bestFit="1" customWidth="1"/>
  </cols>
  <sheetData>
    <row r="1" spans="1:10" s="12" customFormat="1" ht="34.5" customHeight="1" thickBot="1" x14ac:dyDescent="0.3">
      <c r="A1" s="13" t="s">
        <v>34</v>
      </c>
      <c r="B1" s="13" t="s">
        <v>57</v>
      </c>
      <c r="C1" s="13" t="s">
        <v>56</v>
      </c>
      <c r="E1" s="12" t="s">
        <v>35</v>
      </c>
      <c r="F1" s="13" t="s">
        <v>57</v>
      </c>
      <c r="I1" s="13" t="s">
        <v>56</v>
      </c>
    </row>
    <row r="2" spans="1:10" x14ac:dyDescent="0.25">
      <c r="A2">
        <v>1</v>
      </c>
      <c r="B2" s="43">
        <v>7.7</v>
      </c>
      <c r="C2" s="43">
        <v>9.5</v>
      </c>
      <c r="E2" s="10" t="s">
        <v>17</v>
      </c>
      <c r="F2" s="14">
        <f>AVERAGE(OponaA)</f>
        <v>13.375</v>
      </c>
      <c r="G2" s="15" t="s">
        <v>43</v>
      </c>
      <c r="I2" s="14">
        <f>AVERAGE(OponaB)</f>
        <v>15.590000000000003</v>
      </c>
      <c r="J2" s="15" t="s">
        <v>47</v>
      </c>
    </row>
    <row r="3" spans="1:10" x14ac:dyDescent="0.25">
      <c r="A3">
        <v>2</v>
      </c>
      <c r="B3" s="43">
        <v>18.600000000000001</v>
      </c>
      <c r="C3" s="43">
        <v>19.350000000000001</v>
      </c>
      <c r="E3" t="s">
        <v>29</v>
      </c>
      <c r="F3" s="16">
        <f>_xlfn.VAR.S(OponaA)</f>
        <v>20.849027777777792</v>
      </c>
      <c r="G3" s="17" t="s">
        <v>44</v>
      </c>
      <c r="I3" s="16">
        <f>_xlfn.VAR.S(OponaB)</f>
        <v>20.858777777777707</v>
      </c>
      <c r="J3" s="17" t="s">
        <v>48</v>
      </c>
    </row>
    <row r="4" spans="1:10" x14ac:dyDescent="0.25">
      <c r="A4">
        <v>3</v>
      </c>
      <c r="B4" s="43">
        <v>9.1999999999999993</v>
      </c>
      <c r="C4" s="43">
        <v>13.35</v>
      </c>
      <c r="E4" s="10" t="s">
        <v>36</v>
      </c>
      <c r="F4" s="16">
        <f>_xlfn.STDEV.S(OponaA)</f>
        <v>4.5660735624579889</v>
      </c>
      <c r="G4" s="17" t="s">
        <v>45</v>
      </c>
      <c r="I4" s="16">
        <f>_xlfn.STDEV.S(OponaB)</f>
        <v>4.5671410945774058</v>
      </c>
      <c r="J4" s="17" t="s">
        <v>49</v>
      </c>
    </row>
    <row r="5" spans="1:10" ht="15.75" thickBot="1" x14ac:dyDescent="0.3">
      <c r="A5">
        <v>4</v>
      </c>
      <c r="B5" s="43">
        <v>8.6</v>
      </c>
      <c r="C5" s="43">
        <v>12.35</v>
      </c>
      <c r="E5" s="10" t="s">
        <v>37</v>
      </c>
      <c r="F5" s="18">
        <f>SQRT(F3/10)</f>
        <v>1.4439192421246345</v>
      </c>
      <c r="G5" s="19" t="s">
        <v>46</v>
      </c>
      <c r="I5" s="18">
        <f>SQRT(I3/10)</f>
        <v>1.444256825421909</v>
      </c>
      <c r="J5" s="19" t="s">
        <v>50</v>
      </c>
    </row>
    <row r="6" spans="1:10" ht="15.75" thickBot="1" x14ac:dyDescent="0.3">
      <c r="A6">
        <v>5</v>
      </c>
      <c r="B6" s="43">
        <v>17.05</v>
      </c>
      <c r="C6" s="43">
        <v>11.1</v>
      </c>
      <c r="E6" s="10"/>
      <c r="G6" s="11"/>
    </row>
    <row r="7" spans="1:10" x14ac:dyDescent="0.25">
      <c r="A7">
        <v>6</v>
      </c>
      <c r="B7" s="43">
        <v>12.3</v>
      </c>
      <c r="C7" s="43">
        <v>13.8</v>
      </c>
      <c r="E7" s="10" t="s">
        <v>38</v>
      </c>
      <c r="F7" s="20">
        <f>CORREL(OponaA,OponaB)</f>
        <v>0.68283250205245594</v>
      </c>
      <c r="G7" s="15" t="s">
        <v>51</v>
      </c>
    </row>
    <row r="8" spans="1:10" x14ac:dyDescent="0.25">
      <c r="A8">
        <v>7</v>
      </c>
      <c r="B8" s="43">
        <v>20.350000000000001</v>
      </c>
      <c r="C8" s="43">
        <v>22.7</v>
      </c>
      <c r="E8" s="10" t="s">
        <v>39</v>
      </c>
      <c r="F8" s="16">
        <f>SQRT(F3/10+I3/10-2*(F7*F5*I5))</f>
        <v>1.1501461259818724</v>
      </c>
      <c r="G8" s="21" t="s">
        <v>52</v>
      </c>
    </row>
    <row r="9" spans="1:10" x14ac:dyDescent="0.25">
      <c r="A9">
        <v>8</v>
      </c>
      <c r="B9" s="43">
        <v>13.55</v>
      </c>
      <c r="C9" s="43">
        <v>21.9</v>
      </c>
      <c r="E9" s="10" t="s">
        <v>40</v>
      </c>
      <c r="F9" s="16">
        <f>(AVERAGE(OponaB)-AVERAGE(OponaA))/F8</f>
        <v>1.9258422473136376</v>
      </c>
      <c r="G9" s="22" t="s">
        <v>55</v>
      </c>
    </row>
    <row r="10" spans="1:10" x14ac:dyDescent="0.25">
      <c r="A10">
        <v>9</v>
      </c>
      <c r="B10" s="43">
        <v>9.6999999999999993</v>
      </c>
      <c r="C10" s="43">
        <v>14.05</v>
      </c>
      <c r="E10" s="10" t="s">
        <v>41</v>
      </c>
      <c r="F10" s="16">
        <f>1-_xlfn.T.DIST(F9,9,TRUE)</f>
        <v>4.312269055993867E-2</v>
      </c>
      <c r="G10" s="22" t="s">
        <v>53</v>
      </c>
    </row>
    <row r="11" spans="1:10" ht="15.75" thickBot="1" x14ac:dyDescent="0.3">
      <c r="A11">
        <v>10</v>
      </c>
      <c r="B11" s="43">
        <v>16.7</v>
      </c>
      <c r="C11" s="43">
        <v>17.8</v>
      </c>
      <c r="E11" s="10" t="s">
        <v>42</v>
      </c>
      <c r="F11" s="18">
        <f>_xlfn.T.TEST(OponaA,OponaB,1,1)</f>
        <v>4.3122690559938677E-2</v>
      </c>
      <c r="G11" s="23" t="s">
        <v>54</v>
      </c>
    </row>
    <row r="12" spans="1:10" x14ac:dyDescent="0.25">
      <c r="E12" s="10"/>
      <c r="F12" s="10"/>
      <c r="G12" s="10"/>
    </row>
    <row r="13" spans="1:10" x14ac:dyDescent="0.25">
      <c r="G13" s="24"/>
    </row>
    <row r="14" spans="1:10" x14ac:dyDescent="0.25">
      <c r="F14" s="10"/>
      <c r="G14" s="24"/>
    </row>
    <row r="15" spans="1:10" x14ac:dyDescent="0.25">
      <c r="F15" s="11"/>
    </row>
    <row r="16" spans="1:10" x14ac:dyDescent="0.25">
      <c r="F16" s="11"/>
    </row>
    <row r="17" spans="6:6" x14ac:dyDescent="0.25">
      <c r="F17" s="11"/>
    </row>
    <row r="18" spans="6:6" x14ac:dyDescent="0.25">
      <c r="F18" s="10"/>
    </row>
    <row r="19" spans="6:6" x14ac:dyDescent="0.25">
      <c r="F19" s="11"/>
    </row>
    <row r="20" spans="6:6" x14ac:dyDescent="0.25">
      <c r="F20" s="11"/>
    </row>
    <row r="21" spans="6:6" x14ac:dyDescent="0.25">
      <c r="F21" s="11"/>
    </row>
    <row r="22" spans="6:6" x14ac:dyDescent="0.25">
      <c r="F22" s="11"/>
    </row>
    <row r="23" spans="6:6" x14ac:dyDescent="0.25">
      <c r="F23" s="11"/>
    </row>
    <row r="24" spans="6:6" x14ac:dyDescent="0.25">
      <c r="F24" s="10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"/>
  <sheetViews>
    <sheetView workbookViewId="0">
      <selection activeCell="O31" sqref="O31"/>
    </sheetView>
  </sheetViews>
  <sheetFormatPr defaultRowHeight="15" x14ac:dyDescent="0.25"/>
  <cols>
    <col min="1" max="1" width="11.140625" bestFit="1" customWidth="1"/>
    <col min="2" max="2" width="8.5703125" customWidth="1"/>
    <col min="3" max="3" width="8.5703125" bestFit="1" customWidth="1"/>
    <col min="4" max="4" width="2.42578125" customWidth="1"/>
    <col min="5" max="5" width="20.7109375" bestFit="1" customWidth="1"/>
    <col min="6" max="6" width="17.140625" bestFit="1" customWidth="1"/>
    <col min="7" max="7" width="17.28515625" bestFit="1" customWidth="1"/>
    <col min="8" max="8" width="2.42578125" customWidth="1"/>
    <col min="9" max="9" width="19.85546875" bestFit="1" customWidth="1"/>
    <col min="10" max="10" width="17.140625" bestFit="1" customWidth="1"/>
    <col min="11" max="11" width="17.28515625" bestFit="1" customWidth="1"/>
  </cols>
  <sheetData>
    <row r="1" spans="1:11" ht="45" x14ac:dyDescent="0.25">
      <c r="A1" s="13" t="s">
        <v>34</v>
      </c>
      <c r="B1" s="13" t="s">
        <v>57</v>
      </c>
      <c r="C1" s="13" t="s">
        <v>56</v>
      </c>
      <c r="E1" s="26" t="s">
        <v>58</v>
      </c>
      <c r="H1" s="10"/>
      <c r="I1" s="26" t="s">
        <v>65</v>
      </c>
    </row>
    <row r="2" spans="1:11" ht="15.75" thickBot="1" x14ac:dyDescent="0.3">
      <c r="A2">
        <v>1</v>
      </c>
      <c r="B2" s="43">
        <v>7.7</v>
      </c>
      <c r="C2" s="43">
        <v>9.5</v>
      </c>
      <c r="H2" s="10"/>
    </row>
    <row r="3" spans="1:11" x14ac:dyDescent="0.25">
      <c r="A3">
        <v>2</v>
      </c>
      <c r="B3" s="43">
        <v>18.600000000000001</v>
      </c>
      <c r="C3" s="43">
        <v>19.350000000000001</v>
      </c>
      <c r="D3" s="26"/>
      <c r="E3" s="31"/>
      <c r="F3" s="71" t="s">
        <v>56</v>
      </c>
      <c r="G3" s="77" t="s">
        <v>57</v>
      </c>
      <c r="H3" s="73"/>
      <c r="I3" s="31"/>
      <c r="J3" s="71" t="s">
        <v>56</v>
      </c>
      <c r="K3" s="77" t="s">
        <v>57</v>
      </c>
    </row>
    <row r="4" spans="1:11" x14ac:dyDescent="0.25">
      <c r="A4">
        <v>3</v>
      </c>
      <c r="B4" s="43">
        <v>9.1999999999999993</v>
      </c>
      <c r="C4" s="43">
        <v>13.35</v>
      </c>
      <c r="E4" s="33" t="s">
        <v>17</v>
      </c>
      <c r="F4" s="29">
        <v>15.590000000000003</v>
      </c>
      <c r="G4" s="40">
        <v>13.375</v>
      </c>
      <c r="H4" s="10"/>
      <c r="I4" s="33" t="s">
        <v>17</v>
      </c>
      <c r="J4" s="25">
        <v>15.590000000000003</v>
      </c>
      <c r="K4" s="34">
        <v>13.375</v>
      </c>
    </row>
    <row r="5" spans="1:11" x14ac:dyDescent="0.25">
      <c r="A5">
        <v>4</v>
      </c>
      <c r="B5" s="43">
        <v>8.6</v>
      </c>
      <c r="C5" s="43">
        <v>12.35</v>
      </c>
      <c r="D5" s="8"/>
      <c r="E5" s="33" t="s">
        <v>29</v>
      </c>
      <c r="F5" s="29">
        <v>20.858777777777707</v>
      </c>
      <c r="G5" s="40">
        <v>20.849027777777792</v>
      </c>
      <c r="H5" s="11"/>
      <c r="I5" s="33" t="s">
        <v>29</v>
      </c>
      <c r="J5" s="27">
        <v>20.858777777777707</v>
      </c>
      <c r="K5" s="35">
        <v>20.849027777777792</v>
      </c>
    </row>
    <row r="6" spans="1:11" x14ac:dyDescent="0.25">
      <c r="A6">
        <v>5</v>
      </c>
      <c r="B6" s="43">
        <v>17.05</v>
      </c>
      <c r="C6" s="43">
        <v>11.1</v>
      </c>
      <c r="E6" s="33" t="s">
        <v>59</v>
      </c>
      <c r="F6" s="76">
        <v>10</v>
      </c>
      <c r="G6" s="34">
        <v>10</v>
      </c>
      <c r="H6" s="10"/>
      <c r="I6" s="33" t="s">
        <v>59</v>
      </c>
      <c r="J6" s="25">
        <v>10</v>
      </c>
      <c r="K6" s="34">
        <v>10</v>
      </c>
    </row>
    <row r="7" spans="1:11" x14ac:dyDescent="0.25">
      <c r="A7">
        <v>6</v>
      </c>
      <c r="B7" s="43">
        <v>12.3</v>
      </c>
      <c r="C7" s="43">
        <v>13.8</v>
      </c>
      <c r="D7" s="8"/>
      <c r="E7" s="33" t="s">
        <v>31</v>
      </c>
      <c r="F7" s="27">
        <v>20.853902777777748</v>
      </c>
      <c r="G7" s="34"/>
      <c r="H7" s="10"/>
      <c r="I7" s="33" t="s">
        <v>66</v>
      </c>
      <c r="J7" s="27">
        <v>0.68283250205245594</v>
      </c>
      <c r="K7" s="34"/>
    </row>
    <row r="8" spans="1:11" ht="30" customHeight="1" x14ac:dyDescent="0.25">
      <c r="A8">
        <v>7</v>
      </c>
      <c r="B8" s="43">
        <v>20.350000000000001</v>
      </c>
      <c r="C8" s="43">
        <v>22.7</v>
      </c>
      <c r="E8" s="36" t="s">
        <v>60</v>
      </c>
      <c r="F8" s="76">
        <v>0</v>
      </c>
      <c r="G8" s="34"/>
      <c r="H8" s="10"/>
      <c r="I8" s="36" t="s">
        <v>60</v>
      </c>
      <c r="J8" s="25">
        <v>0</v>
      </c>
      <c r="K8" s="34"/>
    </row>
    <row r="9" spans="1:11" x14ac:dyDescent="0.25">
      <c r="A9">
        <v>8</v>
      </c>
      <c r="B9" s="43">
        <v>13.55</v>
      </c>
      <c r="C9" s="43">
        <v>21.9</v>
      </c>
      <c r="E9" s="33" t="s">
        <v>2</v>
      </c>
      <c r="F9" s="76">
        <v>18</v>
      </c>
      <c r="G9" s="34"/>
      <c r="H9" s="10"/>
      <c r="I9" s="33" t="s">
        <v>2</v>
      </c>
      <c r="J9" s="25">
        <v>9</v>
      </c>
      <c r="K9" s="34"/>
    </row>
    <row r="10" spans="1:11" x14ac:dyDescent="0.25">
      <c r="A10">
        <v>9</v>
      </c>
      <c r="B10" s="43">
        <v>9.6999999999999993</v>
      </c>
      <c r="C10" s="43">
        <v>14.05</v>
      </c>
      <c r="D10" s="8"/>
      <c r="E10" s="33" t="s">
        <v>3</v>
      </c>
      <c r="F10" s="27">
        <v>1.0845886628786434</v>
      </c>
      <c r="G10" s="34"/>
      <c r="H10" s="45"/>
      <c r="I10" s="33" t="s">
        <v>3</v>
      </c>
      <c r="J10" s="27">
        <v>1.9258422473136336</v>
      </c>
      <c r="K10" s="34"/>
    </row>
    <row r="11" spans="1:11" x14ac:dyDescent="0.25">
      <c r="A11">
        <v>10</v>
      </c>
      <c r="B11" s="43">
        <v>16.7</v>
      </c>
      <c r="C11" s="43">
        <v>17.8</v>
      </c>
      <c r="D11" s="8"/>
      <c r="E11" s="33" t="s">
        <v>61</v>
      </c>
      <c r="F11" s="27">
        <v>0.14620880508198275</v>
      </c>
      <c r="G11" s="34"/>
      <c r="H11" s="45"/>
      <c r="I11" s="33" t="s">
        <v>61</v>
      </c>
      <c r="J11" s="27">
        <v>4.312269055993885E-2</v>
      </c>
      <c r="K11" s="34"/>
    </row>
    <row r="12" spans="1:11" x14ac:dyDescent="0.25">
      <c r="D12" s="8"/>
      <c r="E12" s="33" t="s">
        <v>62</v>
      </c>
      <c r="F12" s="27">
        <v>1.7340636066175394</v>
      </c>
      <c r="G12" s="34"/>
      <c r="H12" s="45"/>
      <c r="I12" s="33" t="s">
        <v>62</v>
      </c>
      <c r="J12" s="27">
        <v>1.8331129326562374</v>
      </c>
      <c r="K12" s="34"/>
    </row>
    <row r="13" spans="1:11" x14ac:dyDescent="0.25">
      <c r="D13" s="8"/>
      <c r="E13" s="33" t="s">
        <v>63</v>
      </c>
      <c r="F13" s="27">
        <v>0.2924176101639655</v>
      </c>
      <c r="G13" s="34"/>
      <c r="H13" s="45"/>
      <c r="I13" s="33" t="s">
        <v>63</v>
      </c>
      <c r="J13" s="27">
        <v>8.6245381119877701E-2</v>
      </c>
      <c r="K13" s="34"/>
    </row>
    <row r="14" spans="1:11" ht="15.75" thickBot="1" x14ac:dyDescent="0.3">
      <c r="D14" s="8"/>
      <c r="E14" s="37" t="s">
        <v>64</v>
      </c>
      <c r="F14" s="28">
        <v>2.1009220402410378</v>
      </c>
      <c r="G14" s="39"/>
      <c r="H14" s="45"/>
      <c r="I14" s="37" t="s">
        <v>64</v>
      </c>
      <c r="J14" s="28">
        <v>2.2621571627982053</v>
      </c>
      <c r="K14" s="39"/>
    </row>
    <row r="17" spans="3:18" x14ac:dyDescent="0.25"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3:18" x14ac:dyDescent="0.25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3:18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3:18" x14ac:dyDescent="0.25">
      <c r="C20" s="10"/>
      <c r="D20" s="10"/>
      <c r="E20" s="72"/>
      <c r="F20" s="72"/>
      <c r="G20" s="72"/>
      <c r="H20" s="10"/>
      <c r="I20" s="10"/>
      <c r="J20" s="10"/>
      <c r="K20" s="10"/>
      <c r="L20" s="10"/>
      <c r="M20" s="72"/>
      <c r="N20" s="72"/>
      <c r="O20" s="72"/>
      <c r="P20" s="10"/>
      <c r="Q20" s="10"/>
      <c r="R20" s="10"/>
    </row>
    <row r="21" spans="3:18" x14ac:dyDescent="0.25">
      <c r="C21" s="10"/>
      <c r="D21" s="10"/>
      <c r="E21" s="25"/>
      <c r="F21" s="25"/>
      <c r="G21" s="25"/>
      <c r="H21" s="10"/>
      <c r="I21" s="10"/>
      <c r="J21" s="10"/>
      <c r="K21" s="10"/>
      <c r="L21" s="10"/>
      <c r="M21" s="25"/>
      <c r="N21" s="25"/>
      <c r="O21" s="25"/>
      <c r="P21" s="10"/>
      <c r="Q21" s="10"/>
      <c r="R21" s="10"/>
    </row>
    <row r="22" spans="3:18" x14ac:dyDescent="0.25">
      <c r="C22" s="10"/>
      <c r="D22" s="10"/>
      <c r="E22" s="25"/>
      <c r="F22" s="25"/>
      <c r="G22" s="25"/>
      <c r="H22" s="10"/>
      <c r="I22" s="10"/>
      <c r="J22" s="10"/>
      <c r="K22" s="10"/>
      <c r="L22" s="10"/>
      <c r="M22" s="25"/>
      <c r="N22" s="25"/>
      <c r="O22" s="25"/>
      <c r="P22" s="10"/>
      <c r="Q22" s="10"/>
      <c r="R22" s="10"/>
    </row>
    <row r="23" spans="3:18" x14ac:dyDescent="0.25">
      <c r="C23" s="10"/>
      <c r="D23" s="10"/>
      <c r="E23" s="25"/>
      <c r="F23" s="25"/>
      <c r="G23" s="25"/>
      <c r="H23" s="10"/>
      <c r="I23" s="10"/>
      <c r="J23" s="10"/>
      <c r="K23" s="10"/>
      <c r="L23" s="10"/>
      <c r="M23" s="25"/>
      <c r="N23" s="25"/>
      <c r="O23" s="25"/>
      <c r="P23" s="10"/>
      <c r="Q23" s="10"/>
      <c r="R23" s="10"/>
    </row>
    <row r="24" spans="3:18" x14ac:dyDescent="0.25">
      <c r="C24" s="10"/>
      <c r="D24" s="10"/>
      <c r="E24" s="25"/>
      <c r="F24" s="25"/>
      <c r="G24" s="25"/>
      <c r="H24" s="10"/>
      <c r="I24" s="10"/>
      <c r="J24" s="10"/>
      <c r="K24" s="10"/>
      <c r="L24" s="10"/>
      <c r="M24" s="25"/>
      <c r="N24" s="25"/>
      <c r="O24" s="25"/>
      <c r="P24" s="10"/>
      <c r="Q24" s="10"/>
      <c r="R24" s="10"/>
    </row>
    <row r="25" spans="3:18" x14ac:dyDescent="0.25">
      <c r="C25" s="10"/>
      <c r="D25" s="10"/>
      <c r="E25" s="25"/>
      <c r="F25" s="25"/>
      <c r="G25" s="25"/>
      <c r="H25" s="10"/>
      <c r="I25" s="10"/>
      <c r="J25" s="10"/>
      <c r="K25" s="10"/>
      <c r="L25" s="10"/>
      <c r="M25" s="25"/>
      <c r="N25" s="25"/>
      <c r="O25" s="25"/>
      <c r="P25" s="10"/>
      <c r="Q25" s="10"/>
      <c r="R25" s="10"/>
    </row>
    <row r="26" spans="3:18" x14ac:dyDescent="0.25">
      <c r="C26" s="10"/>
      <c r="D26" s="10"/>
      <c r="E26" s="25"/>
      <c r="F26" s="25"/>
      <c r="G26" s="25"/>
      <c r="H26" s="10"/>
      <c r="I26" s="10"/>
      <c r="J26" s="10"/>
      <c r="K26" s="10"/>
      <c r="L26" s="10"/>
      <c r="M26" s="25"/>
      <c r="N26" s="25"/>
      <c r="O26" s="25"/>
      <c r="P26" s="10"/>
      <c r="Q26" s="10"/>
      <c r="R26" s="10"/>
    </row>
    <row r="27" spans="3:18" x14ac:dyDescent="0.25">
      <c r="C27" s="10"/>
      <c r="D27" s="10"/>
      <c r="E27" s="25"/>
      <c r="F27" s="25"/>
      <c r="G27" s="25"/>
      <c r="H27" s="10"/>
      <c r="I27" s="10"/>
      <c r="J27" s="10"/>
      <c r="K27" s="10"/>
      <c r="L27" s="10"/>
      <c r="M27" s="25"/>
      <c r="N27" s="25"/>
      <c r="O27" s="25"/>
      <c r="P27" s="10"/>
      <c r="Q27" s="10"/>
      <c r="R27" s="10"/>
    </row>
    <row r="28" spans="3:18" x14ac:dyDescent="0.25">
      <c r="C28" s="10"/>
      <c r="D28" s="10"/>
      <c r="E28" s="25"/>
      <c r="F28" s="25"/>
      <c r="G28" s="25"/>
      <c r="H28" s="10"/>
      <c r="I28" s="10"/>
      <c r="J28" s="10"/>
      <c r="K28" s="10"/>
      <c r="L28" s="10"/>
      <c r="M28" s="25"/>
      <c r="N28" s="25"/>
      <c r="O28" s="25"/>
      <c r="P28" s="10"/>
      <c r="Q28" s="10"/>
      <c r="R28" s="10"/>
    </row>
    <row r="29" spans="3:18" x14ac:dyDescent="0.25">
      <c r="C29" s="10"/>
      <c r="D29" s="10"/>
      <c r="E29" s="25"/>
      <c r="F29" s="25"/>
      <c r="G29" s="25"/>
      <c r="H29" s="10"/>
      <c r="I29" s="10"/>
      <c r="J29" s="10"/>
      <c r="K29" s="10"/>
      <c r="L29" s="10"/>
      <c r="M29" s="25"/>
      <c r="N29" s="25"/>
      <c r="O29" s="25"/>
      <c r="P29" s="10"/>
      <c r="Q29" s="10"/>
      <c r="R29" s="10"/>
    </row>
    <row r="30" spans="3:18" x14ac:dyDescent="0.25">
      <c r="C30" s="10"/>
      <c r="D30" s="10"/>
      <c r="E30" s="25"/>
      <c r="F30" s="25"/>
      <c r="G30" s="25"/>
      <c r="H30" s="10"/>
      <c r="I30" s="10"/>
      <c r="J30" s="10"/>
      <c r="K30" s="10"/>
      <c r="L30" s="10"/>
      <c r="M30" s="25"/>
      <c r="N30" s="25"/>
      <c r="O30" s="25"/>
      <c r="P30" s="10"/>
      <c r="Q30" s="10"/>
      <c r="R30" s="10"/>
    </row>
    <row r="31" spans="3:18" x14ac:dyDescent="0.25">
      <c r="C31" s="10"/>
      <c r="D31" s="10"/>
      <c r="E31" s="25"/>
      <c r="F31" s="25"/>
      <c r="G31" s="25"/>
      <c r="H31" s="10"/>
      <c r="I31" s="10"/>
      <c r="J31" s="10"/>
      <c r="K31" s="10"/>
      <c r="L31" s="10"/>
      <c r="M31" s="25"/>
      <c r="N31" s="25"/>
      <c r="O31" s="25"/>
      <c r="P31" s="10"/>
      <c r="Q31" s="10"/>
      <c r="R31" s="10"/>
    </row>
    <row r="32" spans="3:18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  <row r="33" spans="3:18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4</vt:i4>
      </vt:variant>
    </vt:vector>
  </HeadingPairs>
  <TitlesOfParts>
    <vt:vector size="15" baseType="lpstr">
      <vt:lpstr>Rys 10.1</vt:lpstr>
      <vt:lpstr>Rys 10.2</vt:lpstr>
      <vt:lpstr>Rys 10.3</vt:lpstr>
      <vt:lpstr>Rys 10.4</vt:lpstr>
      <vt:lpstr>Rys 10.5</vt:lpstr>
      <vt:lpstr>Rys 10.6</vt:lpstr>
      <vt:lpstr>Rys 10.7</vt:lpstr>
      <vt:lpstr>Rys 10.8</vt:lpstr>
      <vt:lpstr>Rys 10.10</vt:lpstr>
      <vt:lpstr>Rys 10.11</vt:lpstr>
      <vt:lpstr>Rys 10.12</vt:lpstr>
      <vt:lpstr>'Rys 10.1'!GrEksperymentalna</vt:lpstr>
      <vt:lpstr>'Rys 10.1'!GrKontrolna</vt:lpstr>
      <vt:lpstr>'Rys 10.8'!OponaA</vt:lpstr>
      <vt:lpstr>'Rys 10.8'!OponaB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Przemysław Janicki</cp:lastModifiedBy>
  <dcterms:created xsi:type="dcterms:W3CDTF">2010-07-29T22:02:01Z</dcterms:created>
  <dcterms:modified xsi:type="dcterms:W3CDTF">2018-03-07T07:51:48Z</dcterms:modified>
</cp:coreProperties>
</file>