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8A1489FE-A3E1-4EAF-8B0C-55FB6749F08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4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KosztPozyskania" localSheetId="0">Arkusz1!$D$4</definedName>
    <definedName name="KosztUtrzymania" localSheetId="0">Arkusz1!$G$4</definedName>
    <definedName name="KPoz" localSheetId="0">Arkusz1!$D$6</definedName>
    <definedName name="KUtrz">Arkusz1!$G$6</definedName>
    <definedName name="MaksPoz">Arkusz1!$D$3</definedName>
    <definedName name="MaksUtrz">Arkusz1!$G$3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5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Arkusz1!$E$11:$F$30</definedName>
    <definedName name="solver_cir1" localSheetId="0" hidden="1">1</definedName>
    <definedName name="solver_cir2" localSheetId="0" hidden="1">1</definedName>
    <definedName name="solver_cvg" localSheetId="0" hidden="1">0.0001</definedName>
    <definedName name="solver_dia" localSheetId="0" hidden="1">4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fns" localSheetId="0" hidden="1">0</definedName>
    <definedName name="solver_iao" localSheetId="0" hidden="1">0</definedName>
    <definedName name="solver_ibd" localSheetId="0" hidden="1">2</definedName>
    <definedName name="solver_ifs" localSheetId="0" hidden="1">0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lhs1" localSheetId="0" hidden="1">Arkusz1!$E$11:$F$30</definedName>
    <definedName name="solver_lhs2" localSheetId="0" hidden="1">Arkusz1!$E$11:$F$30</definedName>
    <definedName name="solver_lhs3" localSheetId="0" hidden="1">Arkusz1!$I$7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od" localSheetId="0" hidden="1">4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Arkusz1!$L$9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2</definedName>
    <definedName name="solver_reo" localSheetId="0" hidden="1">2</definedName>
    <definedName name="solver_rep" localSheetId="0" hidden="1">2</definedName>
    <definedName name="solver_rhs1" localSheetId="0" hidden="1">20</definedName>
    <definedName name="solver_rhs2" localSheetId="0" hidden="1">0</definedName>
    <definedName name="solver_rhs3" localSheetId="0" hidden="1">Arkusz1!$L$2</definedName>
    <definedName name="solver_rlx" localSheetId="0" hidden="1">2</definedName>
    <definedName name="solver_rsd" localSheetId="0" hidden="1">0</definedName>
    <definedName name="solver_rsp" localSheetId="0" hidden="1">0</definedName>
    <definedName name="solver_scl" localSheetId="0" hidden="1">2</definedName>
    <definedName name="solver_sel" localSheetId="0" hidden="1">1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ms" localSheetId="0" hidden="1">2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solver_vir" localSheetId="0" hidden="1">1</definedName>
    <definedName name="StopaDyskontowa">Arkusz1!$D$9</definedName>
    <definedName name="WielkośćRynku" localSheetId="0">Arkusz1!$D$7</definedName>
    <definedName name="ZyskZKlienta" localSheetId="0">Arkusz1!$D$8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" i="4" l="1"/>
  <c r="H30" i="4" l="1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11" i="4"/>
  <c r="G11" i="4"/>
  <c r="M11" i="4" s="1"/>
  <c r="J11" i="4" l="1"/>
  <c r="D12" i="4" s="1"/>
  <c r="K11" i="4"/>
  <c r="L11" i="4" l="1"/>
  <c r="G12" i="4"/>
  <c r="M12" i="4" s="1"/>
  <c r="J12" i="4" l="1"/>
  <c r="D13" i="4" l="1"/>
  <c r="K12" i="4"/>
  <c r="L12" i="4"/>
  <c r="G13" i="4" l="1"/>
  <c r="M13" i="4" s="1"/>
  <c r="J13" i="4" l="1"/>
  <c r="D14" i="4" l="1"/>
  <c r="K13" i="4"/>
  <c r="L13" i="4"/>
  <c r="G14" i="4" l="1"/>
  <c r="M14" i="4" s="1"/>
  <c r="J14" i="4" l="1"/>
  <c r="L14" i="4" s="1"/>
  <c r="K14" i="4" l="1"/>
  <c r="D15" i="4"/>
  <c r="G15" i="4" s="1"/>
  <c r="M15" i="4" s="1"/>
  <c r="J15" i="4" l="1"/>
  <c r="K15" i="4" s="1"/>
  <c r="D16" i="4"/>
  <c r="L15" i="4" l="1"/>
  <c r="G16" i="4"/>
  <c r="M16" i="4" s="1"/>
  <c r="J16" i="4" l="1"/>
  <c r="D17" i="4" l="1"/>
  <c r="K16" i="4"/>
  <c r="L16" i="4"/>
  <c r="G17" i="4" l="1"/>
  <c r="M17" i="4" s="1"/>
  <c r="J17" i="4" l="1"/>
  <c r="L17" i="4" s="1"/>
  <c r="K17" i="4" l="1"/>
  <c r="D18" i="4"/>
  <c r="G18" i="4" s="1"/>
  <c r="M18" i="4" s="1"/>
  <c r="J18" i="4" l="1"/>
  <c r="K18" i="4" l="1"/>
  <c r="D19" i="4"/>
  <c r="L18" i="4"/>
  <c r="G19" i="4" l="1"/>
  <c r="M19" i="4" s="1"/>
  <c r="J19" i="4" l="1"/>
  <c r="K19" i="4" l="1"/>
  <c r="D20" i="4"/>
  <c r="L19" i="4"/>
  <c r="G20" i="4" l="1"/>
  <c r="M20" i="4" s="1"/>
  <c r="J20" i="4" l="1"/>
  <c r="K20" i="4" l="1"/>
  <c r="D21" i="4"/>
  <c r="L20" i="4"/>
  <c r="G21" i="4" l="1"/>
  <c r="M21" i="4" s="1"/>
  <c r="J21" i="4" l="1"/>
  <c r="L21" i="4" s="1"/>
  <c r="D22" i="4" l="1"/>
  <c r="K21" i="4"/>
  <c r="G22" i="4"/>
  <c r="M22" i="4" s="1"/>
  <c r="J22" i="4" l="1"/>
  <c r="D23" i="4" l="1"/>
  <c r="K22" i="4"/>
  <c r="L22" i="4"/>
  <c r="G23" i="4" l="1"/>
  <c r="M23" i="4" s="1"/>
  <c r="J23" i="4" l="1"/>
  <c r="K23" i="4"/>
  <c r="D24" i="4"/>
  <c r="L23" i="4"/>
  <c r="G24" i="4" l="1"/>
  <c r="M24" i="4" s="1"/>
  <c r="J24" i="4" l="1"/>
  <c r="L24" i="4" s="1"/>
  <c r="K24" i="4" l="1"/>
  <c r="D25" i="4"/>
  <c r="G25" i="4"/>
  <c r="M25" i="4" s="1"/>
  <c r="J25" i="4" l="1"/>
  <c r="K25" i="4" l="1"/>
  <c r="D26" i="4"/>
  <c r="L25" i="4"/>
  <c r="G26" i="4" l="1"/>
  <c r="M26" i="4" s="1"/>
  <c r="J26" i="4" l="1"/>
  <c r="K26" i="4" l="1"/>
  <c r="D27" i="4"/>
  <c r="L26" i="4"/>
  <c r="G27" i="4" l="1"/>
  <c r="M27" i="4" s="1"/>
  <c r="J27" i="4" l="1"/>
  <c r="D28" i="4" l="1"/>
  <c r="K27" i="4"/>
  <c r="L27" i="4"/>
  <c r="G28" i="4" l="1"/>
  <c r="M28" i="4" s="1"/>
  <c r="J28" i="4" l="1"/>
  <c r="D29" i="4" l="1"/>
  <c r="K28" i="4"/>
  <c r="L28" i="4"/>
  <c r="G29" i="4" l="1"/>
  <c r="M29" i="4" s="1"/>
  <c r="J29" i="4" l="1"/>
  <c r="L29" i="4" s="1"/>
  <c r="D30" i="4" l="1"/>
  <c r="G30" i="4" s="1"/>
  <c r="M30" i="4" s="1"/>
  <c r="K29" i="4"/>
  <c r="J30" i="4" l="1"/>
  <c r="K30" i="4" l="1"/>
  <c r="L30" i="4"/>
</calcChain>
</file>

<file path=xl/sharedStrings.xml><?xml version="1.0" encoding="utf-8"?>
<sst xmlns="http://schemas.openxmlformats.org/spreadsheetml/2006/main" count="21" uniqueCount="21">
  <si>
    <t>Rok</t>
  </si>
  <si>
    <t>Klienci na
początku roku</t>
  </si>
  <si>
    <t>Wydatki na nowego klienta</t>
  </si>
  <si>
    <t>Wydatki na istniejącego klienta</t>
  </si>
  <si>
    <t>Potencjalni klienci na początku roku</t>
  </si>
  <si>
    <t>Odsetek potencjalnych klientów</t>
  </si>
  <si>
    <t>Klienci na
koniec roku</t>
  </si>
  <si>
    <t>Potencjalni klienci na koniec roku</t>
  </si>
  <si>
    <t>Zysk</t>
  </si>
  <si>
    <t>Koszty marketingu</t>
  </si>
  <si>
    <t>NPV</t>
  </si>
  <si>
    <t>KUtrz</t>
  </si>
  <si>
    <t>KPoz</t>
  </si>
  <si>
    <t>MaksPoz</t>
  </si>
  <si>
    <t>Koszt pozyskania</t>
  </si>
  <si>
    <t>Koszt utrzymania</t>
  </si>
  <si>
    <t>MaksUtrz</t>
  </si>
  <si>
    <t>Wielkość rynku</t>
  </si>
  <si>
    <t>Zysk z jednego klienta</t>
  </si>
  <si>
    <t>Stopa dyskontowa</t>
  </si>
  <si>
    <t>Wskaźnik utrzymania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</si>
</sst>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#,##0.00;[Red]#,##0.00"/>
  </numFmts>
  <fonts count="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wrapText="1" shrinkToFit="1"/>
    </xf>
    <xf numFmtId="4" fontId="3" fillId="0" borderId="0" xfId="1" applyNumberFormat="1" applyFont="1"/>
    <xf numFmtId="0" fontId="3" fillId="0" borderId="0" xfId="0" applyNumberFormat="1" applyFont="1"/>
    <xf numFmtId="0" fontId="3" fillId="2" borderId="0" xfId="0" applyNumberFormat="1" applyFont="1" applyFill="1"/>
    <xf numFmtId="166" fontId="3" fillId="0" borderId="0" xfId="0" applyNumberFormat="1" applyFont="1"/>
    <xf numFmtId="0" fontId="3" fillId="0" borderId="0" xfId="0" applyFont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C2:M30"/>
  <sheetViews>
    <sheetView tabSelected="1" zoomScaleNormal="100" workbookViewId="0"/>
  </sheetViews>
  <sheetFormatPr defaultColWidth="8.85546875" defaultRowHeight="12.75" x14ac:dyDescent="0.2"/>
  <cols>
    <col min="1" max="2" width="8.85546875" style="1"/>
    <col min="3" max="3" width="19.28515625" style="1" customWidth="1"/>
    <col min="4" max="4" width="13.7109375" style="1" customWidth="1"/>
    <col min="5" max="5" width="14.28515625" style="1" customWidth="1"/>
    <col min="6" max="6" width="17.85546875" style="1" customWidth="1"/>
    <col min="7" max="7" width="17.140625" style="1" customWidth="1"/>
    <col min="8" max="8" width="20.28515625" style="1" customWidth="1"/>
    <col min="9" max="9" width="14" style="1" customWidth="1"/>
    <col min="10" max="10" width="12.85546875" style="1" customWidth="1"/>
    <col min="11" max="11" width="16.85546875" style="1" customWidth="1"/>
    <col min="12" max="12" width="14.85546875" style="1" customWidth="1"/>
    <col min="13" max="13" width="15.28515625" style="1" customWidth="1"/>
    <col min="14" max="16384" width="8.85546875" style="1"/>
  </cols>
  <sheetData>
    <row r="2" spans="3:13" x14ac:dyDescent="0.2">
      <c r="L2" s="2"/>
    </row>
    <row r="3" spans="3:13" x14ac:dyDescent="0.2">
      <c r="C3" s="1" t="s">
        <v>13</v>
      </c>
      <c r="D3" s="1">
        <v>0.1</v>
      </c>
      <c r="F3" s="1" t="s">
        <v>16</v>
      </c>
      <c r="G3" s="1">
        <v>0.8</v>
      </c>
    </row>
    <row r="4" spans="3:13" x14ac:dyDescent="0.2">
      <c r="C4" s="1" t="s">
        <v>14</v>
      </c>
      <c r="D4" s="5">
        <v>1</v>
      </c>
      <c r="F4" s="1" t="s">
        <v>15</v>
      </c>
      <c r="G4" s="5">
        <v>8</v>
      </c>
    </row>
    <row r="6" spans="3:13" x14ac:dyDescent="0.2">
      <c r="C6" s="1" t="s">
        <v>12</v>
      </c>
      <c r="D6" s="1">
        <v>0.51082562376564788</v>
      </c>
      <c r="F6" s="1" t="s">
        <v>11</v>
      </c>
      <c r="G6" s="1">
        <v>0.17328679517205126</v>
      </c>
    </row>
    <row r="7" spans="3:13" x14ac:dyDescent="0.2">
      <c r="C7" s="1" t="s">
        <v>17</v>
      </c>
      <c r="D7" s="6">
        <v>10000</v>
      </c>
    </row>
    <row r="8" spans="3:13" x14ac:dyDescent="0.2">
      <c r="C8" s="1" t="s">
        <v>18</v>
      </c>
      <c r="D8" s="5">
        <v>50</v>
      </c>
      <c r="L8" s="1" t="s">
        <v>10</v>
      </c>
    </row>
    <row r="9" spans="3:13" x14ac:dyDescent="0.2">
      <c r="C9" s="1" t="s">
        <v>19</v>
      </c>
      <c r="D9" s="3">
        <v>0.1</v>
      </c>
      <c r="E9" s="3"/>
      <c r="F9" s="3"/>
      <c r="G9" s="3"/>
      <c r="H9" s="3"/>
      <c r="I9" s="3"/>
      <c r="J9" s="3"/>
      <c r="K9" s="3"/>
      <c r="L9" s="8">
        <f>NPV(StopaDyskontowa,L11:L30)</f>
        <v>375752.2230404836</v>
      </c>
    </row>
    <row r="10" spans="3:13" ht="25.5" x14ac:dyDescent="0.2">
      <c r="C10" s="9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20</v>
      </c>
      <c r="J10" s="3" t="s">
        <v>6</v>
      </c>
      <c r="K10" s="4" t="s">
        <v>7</v>
      </c>
      <c r="L10" s="4" t="s">
        <v>8</v>
      </c>
      <c r="M10" s="4" t="s">
        <v>9</v>
      </c>
    </row>
    <row r="11" spans="3:13" x14ac:dyDescent="0.2">
      <c r="C11" s="1">
        <v>1</v>
      </c>
      <c r="D11" s="6">
        <v>500</v>
      </c>
      <c r="E11" s="7">
        <v>3.2578688106023757</v>
      </c>
      <c r="F11" s="7">
        <v>14.56289449991182</v>
      </c>
      <c r="G11" s="6">
        <f t="shared" ref="G11:G30" si="0">WielkośćRynku-D11</f>
        <v>9500</v>
      </c>
      <c r="H11" s="6">
        <f t="shared" ref="H11:H30" si="1">MaksPoz*(1-EXP(-KPoz*E11))</f>
        <v>8.106584718384971E-2</v>
      </c>
      <c r="I11" s="6">
        <f t="shared" ref="I11:I30" si="2">MaksUtrz*(1-EXP(-KUtrz*F11))</f>
        <v>0.73586088403010752</v>
      </c>
      <c r="J11" s="6">
        <f t="shared" ref="J11:J30" si="3">I11*D11+H11*G11</f>
        <v>1138.055990261626</v>
      </c>
      <c r="K11" s="6">
        <f t="shared" ref="K11:K30" si="4">WielkośćRynku-J11</f>
        <v>8861.944009738374</v>
      </c>
      <c r="L11" s="6">
        <f t="shared" ref="L11:L29" si="5">0.5*ZyskZKlienta*(D11+J11)-E11*G11-F11*D11</f>
        <v>2720.1988058621664</v>
      </c>
      <c r="M11" s="6">
        <f t="shared" ref="M11:M30" si="6">E11*G11+F11*D11</f>
        <v>38231.200950678482</v>
      </c>
    </row>
    <row r="12" spans="3:13" x14ac:dyDescent="0.2">
      <c r="C12" s="1">
        <v>2</v>
      </c>
      <c r="D12" s="6">
        <f t="shared" ref="D12:D30" si="7">J11</f>
        <v>1138.055990261626</v>
      </c>
      <c r="E12" s="7">
        <v>3.1886187469249108</v>
      </c>
      <c r="F12" s="7">
        <v>14.695268969843154</v>
      </c>
      <c r="G12" s="6">
        <f t="shared" si="0"/>
        <v>8861.944009738374</v>
      </c>
      <c r="H12" s="6">
        <f t="shared" si="1"/>
        <v>8.0384069325066865E-2</v>
      </c>
      <c r="I12" s="6">
        <f t="shared" si="2"/>
        <v>0.73731540875974622</v>
      </c>
      <c r="J12" s="6">
        <f t="shared" si="3"/>
        <v>1551.4653392848991</v>
      </c>
      <c r="K12" s="6">
        <f t="shared" si="4"/>
        <v>8448.5346607151005</v>
      </c>
      <c r="L12" s="6">
        <f t="shared" si="5"/>
        <v>22256.633555376633</v>
      </c>
      <c r="M12" s="6">
        <f t="shared" si="6"/>
        <v>44981.399683286487</v>
      </c>
    </row>
    <row r="13" spans="3:13" x14ac:dyDescent="0.2">
      <c r="C13" s="1">
        <v>3</v>
      </c>
      <c r="D13" s="6">
        <f t="shared" si="7"/>
        <v>1551.4653392848991</v>
      </c>
      <c r="E13" s="7">
        <v>3.1199162932798634</v>
      </c>
      <c r="F13" s="7">
        <v>14.699322353460234</v>
      </c>
      <c r="G13" s="6">
        <f t="shared" si="0"/>
        <v>8448.5346607151005</v>
      </c>
      <c r="H13" s="6">
        <f t="shared" si="1"/>
        <v>7.9683426137264937E-2</v>
      </c>
      <c r="I13" s="6">
        <f t="shared" si="2"/>
        <v>0.73735942282277434</v>
      </c>
      <c r="J13" s="6">
        <f t="shared" si="3"/>
        <v>1817.1957747098672</v>
      </c>
      <c r="K13" s="6">
        <f t="shared" si="4"/>
        <v>8182.8042252901323</v>
      </c>
      <c r="L13" s="6">
        <f t="shared" si="5"/>
        <v>35052.317765195177</v>
      </c>
      <c r="M13" s="6">
        <f t="shared" si="6"/>
        <v>49164.210084673992</v>
      </c>
    </row>
    <row r="14" spans="3:13" x14ac:dyDescent="0.2">
      <c r="C14" s="1">
        <v>4</v>
      </c>
      <c r="D14" s="6">
        <f t="shared" si="7"/>
        <v>1817.1957747098672</v>
      </c>
      <c r="E14" s="7">
        <v>3.0857153058011333</v>
      </c>
      <c r="F14" s="7">
        <v>14.698109228240421</v>
      </c>
      <c r="G14" s="6">
        <f t="shared" si="0"/>
        <v>8182.8042252901323</v>
      </c>
      <c r="H14" s="6">
        <f t="shared" si="1"/>
        <v>7.9325361825268823E-2</v>
      </c>
      <c r="I14" s="6">
        <f t="shared" si="2"/>
        <v>0.73734625322529834</v>
      </c>
      <c r="J14" s="6">
        <f t="shared" si="3"/>
        <v>1989.0064017756422</v>
      </c>
      <c r="K14" s="6">
        <f t="shared" si="4"/>
        <v>8010.9935982243578</v>
      </c>
      <c r="L14" s="6">
        <f t="shared" si="5"/>
        <v>43195.908184003179</v>
      </c>
      <c r="M14" s="6">
        <f t="shared" si="6"/>
        <v>51959.146228134545</v>
      </c>
    </row>
    <row r="15" spans="3:13" x14ac:dyDescent="0.2">
      <c r="C15" s="1">
        <v>5</v>
      </c>
      <c r="D15" s="6">
        <f t="shared" si="7"/>
        <v>1989.0064017756422</v>
      </c>
      <c r="E15" s="7">
        <v>3.0672502216099402</v>
      </c>
      <c r="F15" s="7">
        <v>14.658506787601052</v>
      </c>
      <c r="G15" s="6">
        <f t="shared" si="0"/>
        <v>8010.9935982243578</v>
      </c>
      <c r="H15" s="6">
        <f t="shared" si="1"/>
        <v>7.9129426960373964E-2</v>
      </c>
      <c r="I15" s="6">
        <f t="shared" si="2"/>
        <v>0.73691480815462274</v>
      </c>
      <c r="J15" s="6">
        <f t="shared" si="3"/>
        <v>2099.6336037935316</v>
      </c>
      <c r="K15" s="6">
        <f t="shared" si="4"/>
        <v>7900.3663962064684</v>
      </c>
      <c r="L15" s="6">
        <f t="shared" si="5"/>
        <v>48488.414408749668</v>
      </c>
      <c r="M15" s="6">
        <f t="shared" si="6"/>
        <v>53727.585730479666</v>
      </c>
    </row>
    <row r="16" spans="3:13" x14ac:dyDescent="0.2">
      <c r="C16" s="1">
        <v>6</v>
      </c>
      <c r="D16" s="6">
        <f t="shared" si="7"/>
        <v>2099.6336037935316</v>
      </c>
      <c r="E16" s="7">
        <v>3.0571634499712577</v>
      </c>
      <c r="F16" s="7">
        <v>14.62146330287073</v>
      </c>
      <c r="G16" s="6">
        <f t="shared" si="0"/>
        <v>7900.3663962064684</v>
      </c>
      <c r="H16" s="6">
        <f t="shared" si="1"/>
        <v>7.9021612109762537E-2</v>
      </c>
      <c r="I16" s="6">
        <f t="shared" si="2"/>
        <v>0.73650855253814118</v>
      </c>
      <c r="J16" s="6">
        <f t="shared" si="3"/>
        <v>2170.697795276445</v>
      </c>
      <c r="K16" s="6">
        <f t="shared" si="4"/>
        <v>7829.3022047235554</v>
      </c>
      <c r="L16" s="6">
        <f t="shared" si="5"/>
        <v>51905.857901544528</v>
      </c>
      <c r="M16" s="6">
        <f t="shared" si="6"/>
        <v>54852.427075204905</v>
      </c>
    </row>
    <row r="17" spans="3:13" x14ac:dyDescent="0.2">
      <c r="C17" s="1">
        <v>7</v>
      </c>
      <c r="D17" s="6">
        <f t="shared" si="7"/>
        <v>2170.697795276445</v>
      </c>
      <c r="E17" s="7">
        <v>3.0478990441471514</v>
      </c>
      <c r="F17" s="7">
        <v>14.617127503600607</v>
      </c>
      <c r="G17" s="6">
        <f t="shared" si="0"/>
        <v>7829.3022047235554</v>
      </c>
      <c r="H17" s="6">
        <f t="shared" si="1"/>
        <v>7.8922096682980128E-2</v>
      </c>
      <c r="I17" s="6">
        <f t="shared" si="2"/>
        <v>0.73646083115454575</v>
      </c>
      <c r="J17" s="6">
        <f t="shared" si="3"/>
        <v>2216.5388480560928</v>
      </c>
      <c r="K17" s="6">
        <f t="shared" si="4"/>
        <v>7783.4611519439077</v>
      </c>
      <c r="L17" s="6">
        <f t="shared" si="5"/>
        <v>54088.626931856823</v>
      </c>
      <c r="M17" s="6">
        <f t="shared" si="6"/>
        <v>55592.289151456636</v>
      </c>
    </row>
    <row r="18" spans="3:13" x14ac:dyDescent="0.2">
      <c r="C18" s="1">
        <v>8</v>
      </c>
      <c r="D18" s="6">
        <f t="shared" si="7"/>
        <v>2216.5388480560928</v>
      </c>
      <c r="E18" s="7">
        <v>3.0429114198717691</v>
      </c>
      <c r="F18" s="7">
        <v>14.642484608621862</v>
      </c>
      <c r="G18" s="6">
        <f t="shared" si="0"/>
        <v>7783.4611519439077</v>
      </c>
      <c r="H18" s="6">
        <f t="shared" si="1"/>
        <v>7.8868325798695085E-2</v>
      </c>
      <c r="I18" s="6">
        <f t="shared" si="2"/>
        <v>0.73673941303264523</v>
      </c>
      <c r="J18" s="6">
        <f t="shared" si="3"/>
        <v>2246.8800798539</v>
      </c>
      <c r="K18" s="6">
        <f t="shared" si="4"/>
        <v>7753.1199201461004</v>
      </c>
      <c r="L18" s="6">
        <f t="shared" si="5"/>
        <v>55445.454405297656</v>
      </c>
      <c r="M18" s="6">
        <f t="shared" si="6"/>
        <v>56140.01879245216</v>
      </c>
    </row>
    <row r="19" spans="3:13" x14ac:dyDescent="0.2">
      <c r="C19" s="1">
        <v>9</v>
      </c>
      <c r="D19" s="6">
        <f t="shared" si="7"/>
        <v>2246.8800798539</v>
      </c>
      <c r="E19" s="7">
        <v>3.0319369881098743</v>
      </c>
      <c r="F19" s="7">
        <v>14.672572356547734</v>
      </c>
      <c r="G19" s="6">
        <f t="shared" si="0"/>
        <v>7753.1199201461004</v>
      </c>
      <c r="H19" s="6">
        <f t="shared" si="1"/>
        <v>7.8749528511493097E-2</v>
      </c>
      <c r="I19" s="6">
        <f t="shared" si="2"/>
        <v>0.73706838333692926</v>
      </c>
      <c r="J19" s="6">
        <f t="shared" si="3"/>
        <v>2266.6588062144351</v>
      </c>
      <c r="K19" s="6">
        <f t="shared" si="4"/>
        <v>7733.3411937855653</v>
      </c>
      <c r="L19" s="6">
        <f t="shared" si="5"/>
        <v>56363.990544423847</v>
      </c>
      <c r="M19" s="6">
        <f t="shared" si="6"/>
        <v>56474.481607284535</v>
      </c>
    </row>
    <row r="20" spans="3:13" x14ac:dyDescent="0.2">
      <c r="C20" s="1">
        <v>10</v>
      </c>
      <c r="D20" s="6">
        <f t="shared" si="7"/>
        <v>2266.6588062144351</v>
      </c>
      <c r="E20" s="7">
        <v>3.046761096724568</v>
      </c>
      <c r="F20" s="7">
        <v>14.67908090499076</v>
      </c>
      <c r="G20" s="6">
        <f t="shared" si="0"/>
        <v>7733.3411937855653</v>
      </c>
      <c r="H20" s="6">
        <f t="shared" si="1"/>
        <v>7.8909840689794883E-2</v>
      </c>
      <c r="I20" s="6">
        <f t="shared" si="2"/>
        <v>0.73713932046706687</v>
      </c>
      <c r="J20" s="6">
        <f t="shared" si="3"/>
        <v>2281.0800537450486</v>
      </c>
      <c r="K20" s="6">
        <f t="shared" si="4"/>
        <v>7718.9199462549514</v>
      </c>
      <c r="L20" s="6">
        <f t="shared" si="5"/>
        <v>56859.360401632228</v>
      </c>
      <c r="M20" s="6">
        <f t="shared" si="6"/>
        <v>56834.111097354849</v>
      </c>
    </row>
    <row r="21" spans="3:13" x14ac:dyDescent="0.2">
      <c r="C21" s="1">
        <v>11</v>
      </c>
      <c r="D21" s="6">
        <f t="shared" si="7"/>
        <v>2281.0800537450486</v>
      </c>
      <c r="E21" s="7">
        <v>3.0236529255173394</v>
      </c>
      <c r="F21" s="7">
        <v>14.645220759357718</v>
      </c>
      <c r="G21" s="6">
        <f t="shared" si="0"/>
        <v>7718.9199462549514</v>
      </c>
      <c r="H21" s="6">
        <f t="shared" si="1"/>
        <v>7.8659412109339466E-2</v>
      </c>
      <c r="I21" s="6">
        <f t="shared" si="2"/>
        <v>0.73676940022133253</v>
      </c>
      <c r="J21" s="6">
        <f t="shared" si="3"/>
        <v>2287.7956881460532</v>
      </c>
      <c r="K21" s="6">
        <f t="shared" si="4"/>
        <v>7712.2043118539468</v>
      </c>
      <c r="L21" s="6">
        <f t="shared" si="5"/>
        <v>57475.637713085816</v>
      </c>
      <c r="M21" s="6">
        <f t="shared" si="6"/>
        <v>56746.255834191732</v>
      </c>
    </row>
    <row r="22" spans="3:13" x14ac:dyDescent="0.2">
      <c r="C22" s="1">
        <v>12</v>
      </c>
      <c r="D22" s="6">
        <f t="shared" si="7"/>
        <v>2287.7956881460532</v>
      </c>
      <c r="E22" s="7">
        <v>3.0087873248997274</v>
      </c>
      <c r="F22" s="7">
        <v>14.570698465200065</v>
      </c>
      <c r="G22" s="6">
        <f t="shared" si="0"/>
        <v>7712.2043118539468</v>
      </c>
      <c r="H22" s="6">
        <f t="shared" si="1"/>
        <v>7.8496740593021877E-2</v>
      </c>
      <c r="I22" s="6">
        <f t="shared" si="2"/>
        <v>0.73594756228283864</v>
      </c>
      <c r="J22" s="6">
        <f t="shared" si="3"/>
        <v>2289.0805609602612</v>
      </c>
      <c r="K22" s="6">
        <f t="shared" si="4"/>
        <v>7710.9194390397388</v>
      </c>
      <c r="L22" s="6">
        <f t="shared" si="5"/>
        <v>57882.742525153655</v>
      </c>
      <c r="M22" s="6">
        <f t="shared" si="6"/>
        <v>56539.1637025042</v>
      </c>
    </row>
    <row r="23" spans="3:13" x14ac:dyDescent="0.2">
      <c r="C23" s="1">
        <v>13</v>
      </c>
      <c r="D23" s="6">
        <f t="shared" si="7"/>
        <v>2289.0805609602612</v>
      </c>
      <c r="E23" s="7">
        <v>2.9615889405510329</v>
      </c>
      <c r="F23" s="7">
        <v>14.467127146056084</v>
      </c>
      <c r="G23" s="6">
        <f t="shared" si="0"/>
        <v>7710.9194390397388</v>
      </c>
      <c r="H23" s="6">
        <f t="shared" si="1"/>
        <v>7.7971993464436146E-2</v>
      </c>
      <c r="I23" s="6">
        <f t="shared" si="2"/>
        <v>0.7347876003728655</v>
      </c>
      <c r="J23" s="6">
        <f t="shared" si="3"/>
        <v>2283.2237725537634</v>
      </c>
      <c r="K23" s="6">
        <f t="shared" si="4"/>
        <v>7716.7762274462366</v>
      </c>
      <c r="L23" s="6">
        <f t="shared" si="5"/>
        <v>58354.615082733064</v>
      </c>
      <c r="M23" s="6">
        <f t="shared" si="6"/>
        <v>55952.993255117552</v>
      </c>
    </row>
    <row r="24" spans="3:13" x14ac:dyDescent="0.2">
      <c r="C24" s="1">
        <v>14</v>
      </c>
      <c r="D24" s="6">
        <f t="shared" si="7"/>
        <v>2283.2237725537634</v>
      </c>
      <c r="E24" s="7">
        <v>2.8861263715379848</v>
      </c>
      <c r="F24" s="7">
        <v>14.347828184100376</v>
      </c>
      <c r="G24" s="6">
        <f t="shared" si="0"/>
        <v>7716.7762274462366</v>
      </c>
      <c r="H24" s="6">
        <f t="shared" si="1"/>
        <v>7.7106274394749097E-2</v>
      </c>
      <c r="I24" s="6">
        <f t="shared" si="2"/>
        <v>0.73342543724545894</v>
      </c>
      <c r="J24" s="6">
        <f t="shared" si="3"/>
        <v>2269.5862589508165</v>
      </c>
      <c r="K24" s="6">
        <f t="shared" si="4"/>
        <v>7730.413741049184</v>
      </c>
      <c r="L24" s="6">
        <f t="shared" si="5"/>
        <v>58789.357019869625</v>
      </c>
      <c r="M24" s="6">
        <f t="shared" si="6"/>
        <v>55030.893767744856</v>
      </c>
    </row>
    <row r="25" spans="3:13" x14ac:dyDescent="0.2">
      <c r="C25" s="1">
        <v>15</v>
      </c>
      <c r="D25" s="6">
        <f t="shared" si="7"/>
        <v>2269.5862589508165</v>
      </c>
      <c r="E25" s="7">
        <v>2.8188248174544359</v>
      </c>
      <c r="F25" s="7">
        <v>14.214288336105152</v>
      </c>
      <c r="G25" s="6">
        <f t="shared" si="0"/>
        <v>7730.413741049184</v>
      </c>
      <c r="H25" s="6">
        <f t="shared" si="1"/>
        <v>7.6305516903007325E-2</v>
      </c>
      <c r="I25" s="6">
        <f t="shared" si="2"/>
        <v>0.73186689241986835</v>
      </c>
      <c r="J25" s="6">
        <f t="shared" si="3"/>
        <v>2250.9082588020374</v>
      </c>
      <c r="K25" s="6">
        <f t="shared" si="4"/>
        <v>7749.0917411979626</v>
      </c>
      <c r="L25" s="6">
        <f t="shared" si="5"/>
        <v>58961.127352971991</v>
      </c>
      <c r="M25" s="6">
        <f t="shared" si="6"/>
        <v>54051.235590849348</v>
      </c>
    </row>
    <row r="26" spans="3:13" x14ac:dyDescent="0.2">
      <c r="C26" s="1">
        <v>16</v>
      </c>
      <c r="D26" s="6">
        <f t="shared" si="7"/>
        <v>2250.9082588020374</v>
      </c>
      <c r="E26" s="7">
        <v>2.7548865163249081</v>
      </c>
      <c r="F26" s="7">
        <v>14.039592398207287</v>
      </c>
      <c r="G26" s="6">
        <f t="shared" si="0"/>
        <v>7749.0917411979626</v>
      </c>
      <c r="H26" s="6">
        <f t="shared" si="1"/>
        <v>7.5518846836596279E-2</v>
      </c>
      <c r="I26" s="6">
        <f t="shared" si="2"/>
        <v>0.72977279613143597</v>
      </c>
      <c r="J26" s="6">
        <f t="shared" si="3"/>
        <v>2227.8540861875667</v>
      </c>
      <c r="K26" s="6">
        <f t="shared" si="4"/>
        <v>7772.1459138124337</v>
      </c>
      <c r="L26" s="6">
        <f t="shared" si="5"/>
        <v>59019.355793810028</v>
      </c>
      <c r="M26" s="6">
        <f t="shared" si="6"/>
        <v>52949.702830930051</v>
      </c>
    </row>
    <row r="27" spans="3:13" x14ac:dyDescent="0.2">
      <c r="C27" s="1">
        <v>17</v>
      </c>
      <c r="D27" s="6">
        <f t="shared" si="7"/>
        <v>2227.8540861875667</v>
      </c>
      <c r="E27" s="7">
        <v>2.6283097477108028</v>
      </c>
      <c r="F27" s="7">
        <v>13.74655625925652</v>
      </c>
      <c r="G27" s="6">
        <f t="shared" si="0"/>
        <v>7772.1459138124337</v>
      </c>
      <c r="H27" s="6">
        <f t="shared" si="1"/>
        <v>7.3883632640880853E-2</v>
      </c>
      <c r="I27" s="6">
        <f t="shared" si="2"/>
        <v>0.72611461443060421</v>
      </c>
      <c r="J27" s="6">
        <f t="shared" si="3"/>
        <v>2191.9117843271724</v>
      </c>
      <c r="K27" s="6">
        <f t="shared" si="4"/>
        <v>7808.0882156728276</v>
      </c>
      <c r="L27" s="6">
        <f t="shared" si="5"/>
        <v>59441.218363772656</v>
      </c>
      <c r="M27" s="6">
        <f t="shared" si="6"/>
        <v>51052.928399095814</v>
      </c>
    </row>
    <row r="28" spans="3:13" x14ac:dyDescent="0.2">
      <c r="C28" s="1">
        <v>18</v>
      </c>
      <c r="D28" s="6">
        <f t="shared" si="7"/>
        <v>2191.9117843271724</v>
      </c>
      <c r="E28" s="7">
        <v>2.3880123433140139</v>
      </c>
      <c r="F28" s="7">
        <v>13.160075204465087</v>
      </c>
      <c r="G28" s="6">
        <f t="shared" si="0"/>
        <v>7808.0882156728276</v>
      </c>
      <c r="H28" s="6">
        <f t="shared" si="1"/>
        <v>7.0472787636288156E-2</v>
      </c>
      <c r="I28" s="6">
        <f t="shared" si="2"/>
        <v>0.71821086005690526</v>
      </c>
      <c r="J28" s="6">
        <f t="shared" si="3"/>
        <v>2124.5125904589995</v>
      </c>
      <c r="K28" s="6">
        <f t="shared" si="4"/>
        <v>7875.4874095410005</v>
      </c>
      <c r="L28" s="6">
        <f t="shared" si="5"/>
        <v>60419.074409644032</v>
      </c>
      <c r="M28" s="6">
        <f t="shared" si="6"/>
        <v>47491.534960010249</v>
      </c>
    </row>
    <row r="29" spans="3:13" x14ac:dyDescent="0.2">
      <c r="C29" s="1">
        <v>19</v>
      </c>
      <c r="D29" s="6">
        <f t="shared" si="7"/>
        <v>2124.5125904589995</v>
      </c>
      <c r="E29" s="7">
        <v>1.9220963186058408</v>
      </c>
      <c r="F29" s="7">
        <v>11.819666260730868</v>
      </c>
      <c r="G29" s="6">
        <f t="shared" si="0"/>
        <v>7875.4874095410005</v>
      </c>
      <c r="H29" s="6">
        <f t="shared" si="1"/>
        <v>6.253848515879494E-2</v>
      </c>
      <c r="I29" s="6">
        <f t="shared" si="2"/>
        <v>0.69682571544350846</v>
      </c>
      <c r="J29" s="6">
        <f t="shared" si="3"/>
        <v>1972.9360582951902</v>
      </c>
      <c r="K29" s="6">
        <f t="shared" si="4"/>
        <v>8027.0639417048096</v>
      </c>
      <c r="L29" s="6">
        <f t="shared" si="5"/>
        <v>62187.741075803176</v>
      </c>
      <c r="M29" s="6">
        <f t="shared" si="6"/>
        <v>40248.475143051575</v>
      </c>
    </row>
    <row r="30" spans="3:13" x14ac:dyDescent="0.2">
      <c r="C30" s="1">
        <v>20</v>
      </c>
      <c r="D30" s="6">
        <f t="shared" si="7"/>
        <v>1972.9360582951902</v>
      </c>
      <c r="E30" s="7">
        <v>0.5282720071283612</v>
      </c>
      <c r="F30" s="7">
        <v>6.5377065225251707</v>
      </c>
      <c r="G30" s="6">
        <f t="shared" si="0"/>
        <v>8027.0639417048096</v>
      </c>
      <c r="H30" s="6">
        <f t="shared" si="1"/>
        <v>2.3650971412875546E-2</v>
      </c>
      <c r="I30" s="6">
        <f t="shared" si="2"/>
        <v>0.5423212854125552</v>
      </c>
      <c r="J30" s="6">
        <f t="shared" si="3"/>
        <v>1259.813078986012</v>
      </c>
      <c r="K30" s="6">
        <f t="shared" si="4"/>
        <v>8740.1869210139885</v>
      </c>
      <c r="L30" s="6">
        <f>0.5*ZyskZKlienta*(D30+J30)-E30*G30-F30*D30</f>
        <v>63679.778315356387</v>
      </c>
      <c r="M30" s="6">
        <f t="shared" si="6"/>
        <v>17138.950116673659</v>
      </c>
    </row>
  </sheetData>
  <phoneticPr fontId="2" type="noConversion"/>
  <printOptions headings="1" gridLines="1"/>
  <pageMargins left="0.75" right="0.75" top="1" bottom="1" header="0.5" footer="0.5"/>
  <pageSetup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9</vt:i4>
      </vt:variant>
    </vt:vector>
  </HeadingPairs>
  <TitlesOfParts>
    <vt:vector size="10" baseType="lpstr">
      <vt:lpstr>Arkusz1</vt:lpstr>
      <vt:lpstr>Arkusz1!KosztPozyskania</vt:lpstr>
      <vt:lpstr>Arkusz1!KosztUtrzymania</vt:lpstr>
      <vt:lpstr>Arkusz1!KPoz</vt:lpstr>
      <vt:lpstr>KUtrz</vt:lpstr>
      <vt:lpstr>MaksPoz</vt:lpstr>
      <vt:lpstr>MaksUtrz</vt:lpstr>
      <vt:lpstr>StopaDyskontowa</vt:lpstr>
      <vt:lpstr>Arkusz1!WielkośćRynku</vt:lpstr>
      <vt:lpstr>Arkusz1!ZyskZKlienta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2019-08-06T18:55:04Z</dcterms:created>
  <dcterms:modified xsi:type="dcterms:W3CDTF">2019-08-06T18:55:04Z</dcterms:modified>
</cp:coreProperties>
</file>